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NSEIGNEMENT\ECOLOGIE DES POPULATIONS\TSS\"/>
    </mc:Choice>
  </mc:AlternateContent>
  <xr:revisionPtr revIDLastSave="0" documentId="13_ncr:1_{9C0FB7D6-0B12-4283-A5A9-D0D62A2375AC}" xr6:coauthVersionLast="47" xr6:coauthVersionMax="47" xr10:uidLastSave="{00000000-0000-0000-0000-000000000000}"/>
  <bookViews>
    <workbookView xWindow="-120" yWindow="-120" windowWidth="38640" windowHeight="21120" activeTab="2" xr2:uid="{27B49969-3B60-4CE8-BE00-B03EA1913298}"/>
  </bookViews>
  <sheets>
    <sheet name="Abondance par taxon et année" sheetId="1" r:id="rId1"/>
    <sheet name="Calculs indices de diversité" sheetId="2" r:id="rId2"/>
    <sheet name="Jaccard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16" i="3" s="1"/>
  <c r="M7" i="3"/>
  <c r="M8" i="3"/>
  <c r="L27" i="1"/>
  <c r="M56" i="2"/>
  <c r="L56" i="2"/>
  <c r="T40" i="2"/>
  <c r="H40" i="2"/>
  <c r="H64" i="2" s="1"/>
  <c r="T39" i="2"/>
  <c r="H39" i="2"/>
  <c r="H63" i="2" s="1"/>
  <c r="W38" i="2"/>
  <c r="C38" i="2"/>
  <c r="C62" i="2" s="1"/>
  <c r="Y37" i="2"/>
  <c r="C37" i="2"/>
  <c r="W36" i="2"/>
  <c r="E36" i="2"/>
  <c r="E60" i="2" s="1"/>
  <c r="B36" i="2"/>
  <c r="B60" i="2" s="1"/>
  <c r="V35" i="2"/>
  <c r="J35" i="2"/>
  <c r="J59" i="2" s="1"/>
  <c r="B35" i="2"/>
  <c r="U34" i="2"/>
  <c r="I34" i="2"/>
  <c r="I58" i="2" s="1"/>
  <c r="B34" i="2"/>
  <c r="AA33" i="2"/>
  <c r="U32" i="2"/>
  <c r="M32" i="2"/>
  <c r="N32" i="2" s="1"/>
  <c r="L32" i="2"/>
  <c r="T31" i="2"/>
  <c r="C31" i="2"/>
  <c r="C55" i="2" s="1"/>
  <c r="W30" i="2"/>
  <c r="H30" i="2"/>
  <c r="H54" i="2" s="1"/>
  <c r="B30" i="2"/>
  <c r="B54" i="2" s="1"/>
  <c r="C29" i="2"/>
  <c r="C53" i="2" s="1"/>
  <c r="X28" i="2"/>
  <c r="T28" i="2"/>
  <c r="C28" i="2"/>
  <c r="C52" i="2" s="1"/>
  <c r="AE27" i="2"/>
  <c r="AF27" i="2" s="1"/>
  <c r="AD27" i="2"/>
  <c r="F26" i="2"/>
  <c r="F50" i="2" s="1"/>
  <c r="Y25" i="2"/>
  <c r="AH19" i="2"/>
  <c r="AG19" i="2"/>
  <c r="AF19" i="2" s="1"/>
  <c r="AD19" i="2"/>
  <c r="AC40" i="2" s="1"/>
  <c r="AC64" i="2" s="1"/>
  <c r="L19" i="2"/>
  <c r="G40" i="2" s="1"/>
  <c r="G64" i="2" s="1"/>
  <c r="AH18" i="2"/>
  <c r="AG18" i="2"/>
  <c r="AF18" i="2" s="1"/>
  <c r="AD18" i="2"/>
  <c r="AC39" i="2" s="1"/>
  <c r="AC63" i="2" s="1"/>
  <c r="L18" i="2"/>
  <c r="G39" i="2" s="1"/>
  <c r="G63" i="2" s="1"/>
  <c r="AH17" i="2"/>
  <c r="AG17" i="2"/>
  <c r="AF17" i="2" s="1"/>
  <c r="AD17" i="2"/>
  <c r="V38" i="2" s="1"/>
  <c r="L17" i="2"/>
  <c r="K38" i="2" s="1"/>
  <c r="K62" i="2" s="1"/>
  <c r="AH16" i="2"/>
  <c r="AG16" i="2"/>
  <c r="AF16" i="2" s="1"/>
  <c r="AD16" i="2"/>
  <c r="X37" i="2" s="1"/>
  <c r="L16" i="2"/>
  <c r="J37" i="2" s="1"/>
  <c r="J61" i="2" s="1"/>
  <c r="AH15" i="2"/>
  <c r="AG15" i="2"/>
  <c r="AF15" i="2" s="1"/>
  <c r="AD15" i="2"/>
  <c r="V36" i="2" s="1"/>
  <c r="L15" i="2"/>
  <c r="K36" i="2" s="1"/>
  <c r="K60" i="2" s="1"/>
  <c r="AH14" i="2"/>
  <c r="AG14" i="2"/>
  <c r="AF14" i="2" s="1"/>
  <c r="AD14" i="2"/>
  <c r="U35" i="2" s="1"/>
  <c r="L14" i="2"/>
  <c r="I35" i="2" s="1"/>
  <c r="I59" i="2" s="1"/>
  <c r="AH13" i="2"/>
  <c r="AG13" i="2"/>
  <c r="AF13" i="2" s="1"/>
  <c r="AD13" i="2"/>
  <c r="AA34" i="2" s="1"/>
  <c r="L13" i="2"/>
  <c r="J34" i="2" s="1"/>
  <c r="J58" i="2" s="1"/>
  <c r="AH12" i="2"/>
  <c r="AG12" i="2"/>
  <c r="AF12" i="2" s="1"/>
  <c r="AD12" i="2"/>
  <c r="W33" i="2" s="1"/>
  <c r="L12" i="2"/>
  <c r="D33" i="2" s="1"/>
  <c r="AH11" i="2"/>
  <c r="AG11" i="2"/>
  <c r="AF11" i="2" s="1"/>
  <c r="AD11" i="2"/>
  <c r="T32" i="2" s="1"/>
  <c r="L11" i="2"/>
  <c r="AH10" i="2"/>
  <c r="AG10" i="2"/>
  <c r="AF10" i="2" s="1"/>
  <c r="AD10" i="2"/>
  <c r="X31" i="2" s="1"/>
  <c r="L10" i="2"/>
  <c r="E31" i="2" s="1"/>
  <c r="E55" i="2" s="1"/>
  <c r="AH9" i="2"/>
  <c r="AG9" i="2"/>
  <c r="AF9" i="2" s="1"/>
  <c r="AD9" i="2"/>
  <c r="AA30" i="2" s="1"/>
  <c r="L9" i="2"/>
  <c r="E30" i="2" s="1"/>
  <c r="E54" i="2" s="1"/>
  <c r="AH8" i="2"/>
  <c r="AG8" i="2"/>
  <c r="AF8" i="2" s="1"/>
  <c r="AD8" i="2"/>
  <c r="V29" i="2" s="1"/>
  <c r="L8" i="2"/>
  <c r="E29" i="2" s="1"/>
  <c r="E53" i="2" s="1"/>
  <c r="AH7" i="2"/>
  <c r="AG7" i="2"/>
  <c r="AF7" i="2" s="1"/>
  <c r="AD7" i="2"/>
  <c r="Y28" i="2" s="1"/>
  <c r="L7" i="2"/>
  <c r="B28" i="2" s="1"/>
  <c r="AH6" i="2"/>
  <c r="AG6" i="2"/>
  <c r="AF6" i="2" s="1"/>
  <c r="AD6" i="2"/>
  <c r="AI6" i="2" s="1"/>
  <c r="L6" i="2"/>
  <c r="C27" i="2" s="1"/>
  <c r="C51" i="2" s="1"/>
  <c r="AH5" i="2"/>
  <c r="AG5" i="2"/>
  <c r="AF5" i="2" s="1"/>
  <c r="AD5" i="2"/>
  <c r="T26" i="2" s="1"/>
  <c r="L5" i="2"/>
  <c r="D26" i="2" s="1"/>
  <c r="D50" i="2" s="1"/>
  <c r="AH4" i="2"/>
  <c r="AG4" i="2"/>
  <c r="AF4" i="2" s="1"/>
  <c r="AD4" i="2"/>
  <c r="W25" i="2" s="1"/>
  <c r="L4" i="2"/>
  <c r="D25" i="2" s="1"/>
  <c r="D49" i="2" s="1"/>
  <c r="L6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5" i="1"/>
  <c r="B52" i="2" l="1"/>
  <c r="AD31" i="2"/>
  <c r="M35" i="2"/>
  <c r="AE26" i="2"/>
  <c r="AD26" i="2"/>
  <c r="AE32" i="2"/>
  <c r="AF32" i="2" s="1"/>
  <c r="AD32" i="2"/>
  <c r="AL9" i="2"/>
  <c r="M54" i="2"/>
  <c r="AE29" i="2"/>
  <c r="AD29" i="2"/>
  <c r="M34" i="2"/>
  <c r="AD40" i="2"/>
  <c r="D57" i="2"/>
  <c r="M33" i="2"/>
  <c r="L33" i="2"/>
  <c r="AL4" i="2"/>
  <c r="AL6" i="2"/>
  <c r="AL12" i="2"/>
  <c r="T64" i="2"/>
  <c r="AD64" i="2" s="1"/>
  <c r="H26" i="2"/>
  <c r="H50" i="2" s="1"/>
  <c r="E28" i="2"/>
  <c r="E52" i="2" s="1"/>
  <c r="U28" i="2"/>
  <c r="AE28" i="2" s="1"/>
  <c r="C30" i="2"/>
  <c r="C54" i="2" s="1"/>
  <c r="L54" i="2" s="1"/>
  <c r="T30" i="2"/>
  <c r="T33" i="2"/>
  <c r="C34" i="2"/>
  <c r="C58" i="2" s="1"/>
  <c r="W35" i="2"/>
  <c r="C36" i="2"/>
  <c r="M36" i="2" s="1"/>
  <c r="Y36" i="2"/>
  <c r="D37" i="2"/>
  <c r="D61" i="2" s="1"/>
  <c r="AC37" i="2"/>
  <c r="D38" i="2"/>
  <c r="D62" i="2" s="1"/>
  <c r="X38" i="2"/>
  <c r="J39" i="2"/>
  <c r="J63" i="2" s="1"/>
  <c r="U39" i="2"/>
  <c r="U63" i="2" s="1"/>
  <c r="I40" i="2"/>
  <c r="I64" i="2" s="1"/>
  <c r="U40" i="2"/>
  <c r="U64" i="2" s="1"/>
  <c r="B58" i="2"/>
  <c r="B59" i="2"/>
  <c r="AI4" i="2"/>
  <c r="AI5" i="2"/>
  <c r="AL5" i="2" s="1"/>
  <c r="AI7" i="2"/>
  <c r="AL7" i="2" s="1"/>
  <c r="AI8" i="2"/>
  <c r="AL8" i="2" s="1"/>
  <c r="AI9" i="2"/>
  <c r="AI10" i="2"/>
  <c r="AK10" i="2" s="1"/>
  <c r="AI11" i="2"/>
  <c r="AK11" i="2" s="1"/>
  <c r="AI12" i="2"/>
  <c r="AI13" i="2"/>
  <c r="AL13" i="2" s="1"/>
  <c r="AI14" i="2"/>
  <c r="AL14" i="2" s="1"/>
  <c r="AI15" i="2"/>
  <c r="AL15" i="2" s="1"/>
  <c r="AI16" i="2"/>
  <c r="AL16" i="2" s="1"/>
  <c r="AI17" i="2"/>
  <c r="AL17" i="2" s="1"/>
  <c r="AI18" i="2"/>
  <c r="AL18" i="2" s="1"/>
  <c r="AI19" i="2"/>
  <c r="AL19" i="2" s="1"/>
  <c r="F28" i="2"/>
  <c r="F52" i="2" s="1"/>
  <c r="W28" i="2"/>
  <c r="B29" i="2"/>
  <c r="V30" i="2"/>
  <c r="B31" i="2"/>
  <c r="D34" i="2"/>
  <c r="D58" i="2" s="1"/>
  <c r="T34" i="2"/>
  <c r="Y35" i="2"/>
  <c r="D36" i="2"/>
  <c r="D60" i="2" s="1"/>
  <c r="AA36" i="2"/>
  <c r="E37" i="2"/>
  <c r="E61" i="2" s="1"/>
  <c r="E38" i="2"/>
  <c r="E62" i="2" s="1"/>
  <c r="Y38" i="2"/>
  <c r="B39" i="2"/>
  <c r="K39" i="2"/>
  <c r="K63" i="2" s="1"/>
  <c r="V39" i="2"/>
  <c r="V63" i="2" s="1"/>
  <c r="J40" i="2"/>
  <c r="J64" i="2" s="1"/>
  <c r="V40" i="2"/>
  <c r="V64" i="2" s="1"/>
  <c r="AK4" i="2"/>
  <c r="AK5" i="2"/>
  <c r="AK6" i="2"/>
  <c r="AK9" i="2"/>
  <c r="AK12" i="2"/>
  <c r="AK13" i="2"/>
  <c r="AK14" i="2"/>
  <c r="AK17" i="2"/>
  <c r="F37" i="2"/>
  <c r="F61" i="2" s="1"/>
  <c r="T37" i="2"/>
  <c r="F38" i="2"/>
  <c r="F62" i="2" s="1"/>
  <c r="AA38" i="2"/>
  <c r="C39" i="2"/>
  <c r="C63" i="2" s="1"/>
  <c r="W39" i="2"/>
  <c r="W63" i="2" s="1"/>
  <c r="W40" i="2"/>
  <c r="W64" i="2" s="1"/>
  <c r="T25" i="2"/>
  <c r="L30" i="2"/>
  <c r="D31" i="2"/>
  <c r="D55" i="2" s="1"/>
  <c r="U31" i="2"/>
  <c r="W34" i="2"/>
  <c r="D35" i="2"/>
  <c r="D59" i="2" s="1"/>
  <c r="F36" i="2"/>
  <c r="F60" i="2" s="1"/>
  <c r="H37" i="2"/>
  <c r="H61" i="2" s="1"/>
  <c r="U37" i="2"/>
  <c r="G38" i="2"/>
  <c r="G62" i="2" s="1"/>
  <c r="AC38" i="2"/>
  <c r="D39" i="2"/>
  <c r="D63" i="2" s="1"/>
  <c r="X39" i="2"/>
  <c r="X63" i="2" s="1"/>
  <c r="B40" i="2"/>
  <c r="Y40" i="2"/>
  <c r="Y64" i="2" s="1"/>
  <c r="C25" i="2"/>
  <c r="U25" i="2"/>
  <c r="B27" i="2"/>
  <c r="AD28" i="2"/>
  <c r="V31" i="2"/>
  <c r="L34" i="2"/>
  <c r="F35" i="2"/>
  <c r="F59" i="2" s="1"/>
  <c r="H36" i="2"/>
  <c r="H60" i="2" s="1"/>
  <c r="T36" i="2"/>
  <c r="V37" i="2"/>
  <c r="H38" i="2"/>
  <c r="H62" i="2" s="1"/>
  <c r="T38" i="2"/>
  <c r="E39" i="2"/>
  <c r="E63" i="2" s="1"/>
  <c r="Y39" i="2"/>
  <c r="Y63" i="2" s="1"/>
  <c r="C40" i="2"/>
  <c r="C64" i="2" s="1"/>
  <c r="AB40" i="2"/>
  <c r="AB64" i="2" s="1"/>
  <c r="C61" i="2"/>
  <c r="V25" i="2"/>
  <c r="B26" i="2"/>
  <c r="H35" i="2"/>
  <c r="H59" i="2" s="1"/>
  <c r="T35" i="2"/>
  <c r="J36" i="2"/>
  <c r="J60" i="2" s="1"/>
  <c r="U36" i="2"/>
  <c r="W37" i="2"/>
  <c r="J38" i="2"/>
  <c r="J62" i="2" s="1"/>
  <c r="U38" i="2"/>
  <c r="F39" i="2"/>
  <c r="F63" i="2" s="1"/>
  <c r="D40" i="2"/>
  <c r="D64" i="2" s="1"/>
  <c r="T63" i="2"/>
  <c r="B38" i="2"/>
  <c r="AF28" i="2" l="1"/>
  <c r="AG28" i="2"/>
  <c r="AH28" i="2" s="1"/>
  <c r="O36" i="2"/>
  <c r="N36" i="2"/>
  <c r="AD63" i="2"/>
  <c r="B64" i="2"/>
  <c r="M40" i="2"/>
  <c r="L40" i="2"/>
  <c r="M58" i="2"/>
  <c r="N58" i="2" s="1"/>
  <c r="L58" i="2"/>
  <c r="AE30" i="2"/>
  <c r="AD30" i="2"/>
  <c r="AL11" i="2"/>
  <c r="AE35" i="2"/>
  <c r="AD35" i="2"/>
  <c r="AK16" i="2"/>
  <c r="AK8" i="2"/>
  <c r="AE34" i="2"/>
  <c r="AD34" i="2"/>
  <c r="AL10" i="2"/>
  <c r="AE38" i="2"/>
  <c r="AD38" i="2"/>
  <c r="M30" i="2"/>
  <c r="AE31" i="2"/>
  <c r="AK15" i="2"/>
  <c r="AK7" i="2"/>
  <c r="M39" i="2"/>
  <c r="L39" i="2"/>
  <c r="B63" i="2"/>
  <c r="M37" i="2"/>
  <c r="N34" i="2"/>
  <c r="O34" i="2"/>
  <c r="P34" i="2" s="1"/>
  <c r="M31" i="2"/>
  <c r="L31" i="2"/>
  <c r="B55" i="2"/>
  <c r="AE25" i="2"/>
  <c r="AD25" i="2"/>
  <c r="AG26" i="2"/>
  <c r="AH26" i="2" s="1"/>
  <c r="AF26" i="2"/>
  <c r="AD39" i="2"/>
  <c r="AE37" i="2"/>
  <c r="AD37" i="2"/>
  <c r="O35" i="2"/>
  <c r="N35" i="2"/>
  <c r="M61" i="2"/>
  <c r="L61" i="2"/>
  <c r="AE36" i="2"/>
  <c r="AD36" i="2"/>
  <c r="M29" i="2"/>
  <c r="L29" i="2"/>
  <c r="B53" i="2"/>
  <c r="L35" i="2"/>
  <c r="L37" i="2"/>
  <c r="L25" i="2"/>
  <c r="M25" i="2"/>
  <c r="C49" i="2"/>
  <c r="AE39" i="2"/>
  <c r="AK19" i="2"/>
  <c r="AE40" i="2"/>
  <c r="N33" i="2"/>
  <c r="O33" i="2"/>
  <c r="AG29" i="2"/>
  <c r="AH29" i="2" s="1"/>
  <c r="AF29" i="2"/>
  <c r="M52" i="2"/>
  <c r="N52" i="2" s="1"/>
  <c r="L52" i="2"/>
  <c r="B62" i="2"/>
  <c r="L38" i="2"/>
  <c r="M38" i="2"/>
  <c r="AK18" i="2"/>
  <c r="L59" i="2"/>
  <c r="M59" i="2"/>
  <c r="AE33" i="2"/>
  <c r="AD33" i="2"/>
  <c r="L57" i="2"/>
  <c r="M57" i="2"/>
  <c r="L28" i="2"/>
  <c r="B50" i="2"/>
  <c r="M26" i="2"/>
  <c r="L26" i="2"/>
  <c r="L36" i="2"/>
  <c r="C60" i="2"/>
  <c r="L27" i="2"/>
  <c r="B51" i="2"/>
  <c r="M27" i="2"/>
  <c r="N54" i="2"/>
  <c r="M28" i="2"/>
  <c r="AG33" i="2" l="1"/>
  <c r="AF33" i="2"/>
  <c r="M49" i="2"/>
  <c r="L49" i="2"/>
  <c r="AG31" i="2"/>
  <c r="AH31" i="2" s="1"/>
  <c r="AF31" i="2"/>
  <c r="N59" i="2"/>
  <c r="O25" i="2"/>
  <c r="P25" i="2" s="1"/>
  <c r="N25" i="2"/>
  <c r="AG36" i="2"/>
  <c r="AH36" i="2" s="1"/>
  <c r="AF36" i="2"/>
  <c r="O30" i="2"/>
  <c r="P30" i="2" s="1"/>
  <c r="N30" i="2"/>
  <c r="O40" i="2"/>
  <c r="P40" i="2" s="1"/>
  <c r="N40" i="2"/>
  <c r="M64" i="2"/>
  <c r="N64" i="2" s="1"/>
  <c r="L64" i="2"/>
  <c r="O37" i="2"/>
  <c r="P37" i="2" s="1"/>
  <c r="N37" i="2"/>
  <c r="O26" i="2"/>
  <c r="P26" i="2" s="1"/>
  <c r="N26" i="2"/>
  <c r="AG35" i="2"/>
  <c r="AH35" i="2" s="1"/>
  <c r="AF35" i="2"/>
  <c r="M50" i="2"/>
  <c r="N50" i="2" s="1"/>
  <c r="L50" i="2"/>
  <c r="N61" i="2"/>
  <c r="AD44" i="2"/>
  <c r="AD43" i="2"/>
  <c r="M63" i="2"/>
  <c r="L63" i="2"/>
  <c r="AF38" i="2"/>
  <c r="AG38" i="2"/>
  <c r="AH38" i="2" s="1"/>
  <c r="O27" i="2"/>
  <c r="P27" i="2" s="1"/>
  <c r="N27" i="2"/>
  <c r="O38" i="2"/>
  <c r="P38" i="2" s="1"/>
  <c r="N38" i="2"/>
  <c r="AG25" i="2"/>
  <c r="AH25" i="2" s="1"/>
  <c r="AF25" i="2"/>
  <c r="M51" i="2"/>
  <c r="L51" i="2"/>
  <c r="AG40" i="2"/>
  <c r="AH40" i="2" s="1"/>
  <c r="AF40" i="2"/>
  <c r="M53" i="2"/>
  <c r="L53" i="2"/>
  <c r="P35" i="2"/>
  <c r="M55" i="2"/>
  <c r="N55" i="2" s="1"/>
  <c r="L55" i="2"/>
  <c r="O39" i="2"/>
  <c r="P39" i="2" s="1"/>
  <c r="N39" i="2"/>
  <c r="AF30" i="2"/>
  <c r="AG30" i="2"/>
  <c r="AH30" i="2" s="1"/>
  <c r="P36" i="2"/>
  <c r="L62" i="2"/>
  <c r="M62" i="2"/>
  <c r="N62" i="2" s="1"/>
  <c r="AF34" i="2"/>
  <c r="AG34" i="2"/>
  <c r="AH34" i="2" s="1"/>
  <c r="O28" i="2"/>
  <c r="P28" i="2" s="1"/>
  <c r="N28" i="2"/>
  <c r="L44" i="2"/>
  <c r="L43" i="2"/>
  <c r="M60" i="2"/>
  <c r="L60" i="2"/>
  <c r="AG39" i="2"/>
  <c r="AH39" i="2" s="1"/>
  <c r="AF39" i="2"/>
  <c r="N29" i="2"/>
  <c r="O29" i="2"/>
  <c r="P29" i="2" s="1"/>
  <c r="AG37" i="2"/>
  <c r="AH37" i="2" s="1"/>
  <c r="AF37" i="2"/>
  <c r="N31" i="2"/>
  <c r="O31" i="2"/>
  <c r="P31" i="2" s="1"/>
  <c r="N51" i="2" l="1"/>
  <c r="N60" i="2"/>
  <c r="N63" i="2"/>
  <c r="N53" i="2"/>
  <c r="N49" i="2"/>
</calcChain>
</file>

<file path=xl/sharedStrings.xml><?xml version="1.0" encoding="utf-8"?>
<sst xmlns="http://schemas.openxmlformats.org/spreadsheetml/2006/main" count="154" uniqueCount="49">
  <si>
    <t>Année</t>
  </si>
  <si>
    <t>R. rutilus</t>
  </si>
  <si>
    <t>L. cephalus</t>
  </si>
  <si>
    <t>A. alburnus</t>
  </si>
  <si>
    <t>B. bjoeckna</t>
  </si>
  <si>
    <t>B. barbus</t>
  </si>
  <si>
    <t>G. gobio</t>
  </si>
  <si>
    <t>L. soufia</t>
  </si>
  <si>
    <t>S. erythrophthalmus</t>
  </si>
  <si>
    <t>A. bipunctatus</t>
  </si>
  <si>
    <t>C. nasus</t>
  </si>
  <si>
    <t>Total</t>
  </si>
  <si>
    <t>Taxon</t>
  </si>
  <si>
    <t>Amont</t>
  </si>
  <si>
    <t>Aval</t>
  </si>
  <si>
    <t>Ln(gardon+1)</t>
  </si>
  <si>
    <t>Gardon</t>
  </si>
  <si>
    <t>Chevaine</t>
  </si>
  <si>
    <t>% gardon</t>
  </si>
  <si>
    <t>% chevaine</t>
  </si>
  <si>
    <t>pi</t>
  </si>
  <si>
    <t>Ablette</t>
  </si>
  <si>
    <t>Brême bordelière</t>
  </si>
  <si>
    <t>Barbeau</t>
  </si>
  <si>
    <t>Goujon</t>
  </si>
  <si>
    <t>Blageon</t>
  </si>
  <si>
    <t>Rotengle</t>
  </si>
  <si>
    <t>Spirlin</t>
  </si>
  <si>
    <t>Hotu</t>
  </si>
  <si>
    <t>Diversité</t>
  </si>
  <si>
    <t>Equitabilité</t>
  </si>
  <si>
    <t>L. souffia</t>
  </si>
  <si>
    <t>Richesse S</t>
  </si>
  <si>
    <t>Simpson D</t>
  </si>
  <si>
    <t>Simpson 1-D</t>
  </si>
  <si>
    <t>Simpson 1/D</t>
  </si>
  <si>
    <t>Simpson E*</t>
  </si>
  <si>
    <t>Site aval</t>
  </si>
  <si>
    <t>Richesse</t>
  </si>
  <si>
    <t>S</t>
  </si>
  <si>
    <t>Shannon H'</t>
  </si>
  <si>
    <t>Shannon J'</t>
  </si>
  <si>
    <t>pi ln(pi)</t>
  </si>
  <si>
    <t>Comparaison Amont / Aval pour 1998</t>
  </si>
  <si>
    <t>b = 2</t>
  </si>
  <si>
    <t xml:space="preserve">Similarité de Jaccard </t>
  </si>
  <si>
    <t>a = 5</t>
  </si>
  <si>
    <t>c = 2</t>
  </si>
  <si>
    <t>Distance de Jaccard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</si>
</sst>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name val="Calibri"/>
      <family val="2"/>
    </font>
    <font>
      <b/>
      <i/>
      <sz val="8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2" fillId="4" borderId="0" xfId="0" applyFont="1" applyFill="1"/>
    <xf numFmtId="2" fontId="0" fillId="0" borderId="0" xfId="0" applyNumberFormat="1"/>
    <xf numFmtId="0" fontId="2" fillId="5" borderId="0" xfId="0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5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 applyAlignment="1">
      <alignment horizontal="center"/>
    </xf>
    <xf numFmtId="165" fontId="0" fillId="0" borderId="1" xfId="0" applyNumberFormat="1" applyBorder="1"/>
    <xf numFmtId="1" fontId="0" fillId="0" borderId="0" xfId="0" applyNumberFormat="1" applyAlignment="1">
      <alignment horizontal="center"/>
    </xf>
    <xf numFmtId="0" fontId="1" fillId="6" borderId="0" xfId="0" applyFont="1" applyFill="1"/>
    <xf numFmtId="0" fontId="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2" fontId="1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086330935251801E-2"/>
          <c:y val="7.2864321608040197E-2"/>
          <c:w val="0.86187050359712225"/>
          <c:h val="0.71859296482412061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'[1]Ex. Rhône'!$A$49:$A$64</c:f>
              <c:numCache>
                <c:formatCode>General</c:formatCode>
                <c:ptCount val="1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</c:numCache>
            </c:numRef>
          </c:xVal>
          <c:yVal>
            <c:numRef>
              <c:f>'[1]Ex. Rhône'!$L$49:$L$64</c:f>
              <c:numCache>
                <c:formatCode>0</c:formatCode>
                <c:ptCount val="16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81-4612-BB17-EB1B4F3C4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091087"/>
        <c:axId val="1"/>
      </c:scatterChart>
      <c:valAx>
        <c:axId val="1069091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Année</a:t>
                </a:r>
              </a:p>
            </c:rich>
          </c:tx>
          <c:layout>
            <c:manualLayout>
              <c:xMode val="edge"/>
              <c:yMode val="edge"/>
              <c:x val="0.47913669064748199"/>
              <c:y val="0.88944723618090449"/>
            </c:manualLayout>
          </c:layout>
          <c:overlay val="0"/>
          <c:spPr>
            <a:solidFill>
              <a:srgbClr val="000000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solidFill>
            <a:srgbClr val="000000"/>
          </a:solidFill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Richesse S</a:t>
                </a:r>
              </a:p>
            </c:rich>
          </c:tx>
          <c:layout>
            <c:manualLayout>
              <c:xMode val="edge"/>
              <c:yMode val="edge"/>
              <c:x val="7.1942446043165471E-3"/>
              <c:y val="0.3165829145728643"/>
            </c:manualLayout>
          </c:layout>
          <c:overlay val="0"/>
          <c:spPr>
            <a:solidFill>
              <a:srgbClr val="000000"/>
            </a:solidFill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solidFill>
            <a:srgbClr val="000000"/>
          </a:solidFill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909108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000000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95415356362171E-2"/>
          <c:y val="9.2964824120603015E-2"/>
          <c:w val="0.83281796694953236"/>
          <c:h val="0.71859296482412061"/>
        </c:manualLayout>
      </c:layout>
      <c:scatterChart>
        <c:scatterStyle val="lineMarker"/>
        <c:varyColors val="0"/>
        <c:ser>
          <c:idx val="0"/>
          <c:order val="0"/>
          <c:tx>
            <c:v>Shannon H'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'[1]Ex. Rhône'!$A$49:$A$64</c:f>
              <c:numCache>
                <c:formatCode>General</c:formatCode>
                <c:ptCount val="1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</c:numCache>
            </c:numRef>
          </c:xVal>
          <c:yVal>
            <c:numRef>
              <c:f>'[1]Ex. Rhône'!$M$49:$M$64</c:f>
              <c:numCache>
                <c:formatCode>0.000</c:formatCode>
                <c:ptCount val="16"/>
                <c:pt idx="0">
                  <c:v>0.56233514461880829</c:v>
                </c:pt>
                <c:pt idx="1">
                  <c:v>1.3457892937162996</c:v>
                </c:pt>
                <c:pt idx="2">
                  <c:v>0.54559457396918432</c:v>
                </c:pt>
                <c:pt idx="3">
                  <c:v>0.96594252891965871</c:v>
                </c:pt>
                <c:pt idx="4">
                  <c:v>1.0986122886681096</c:v>
                </c:pt>
                <c:pt idx="5">
                  <c:v>1.2711814802605796</c:v>
                </c:pt>
                <c:pt idx="6">
                  <c:v>0.48169220497532783</c:v>
                </c:pt>
                <c:pt idx="7">
                  <c:v>0</c:v>
                </c:pt>
                <c:pt idx="8">
                  <c:v>0</c:v>
                </c:pt>
                <c:pt idx="9">
                  <c:v>1.3281470982214965</c:v>
                </c:pt>
                <c:pt idx="10">
                  <c:v>1.5367224694372195</c:v>
                </c:pt>
                <c:pt idx="11">
                  <c:v>0.77251768598934056</c:v>
                </c:pt>
                <c:pt idx="12">
                  <c:v>0.87383687119625131</c:v>
                </c:pt>
                <c:pt idx="13">
                  <c:v>1.3298854213897018</c:v>
                </c:pt>
                <c:pt idx="14">
                  <c:v>1.762850698062757</c:v>
                </c:pt>
                <c:pt idx="15">
                  <c:v>0.85208639701557232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97-4CB1-8AFC-C2369901B5A5}"/>
            </c:ext>
          </c:extLst>
        </c:ser>
        <c:ser>
          <c:idx val="1"/>
          <c:order val="1"/>
          <c:tx>
            <c:v>Shannon J'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'[1]Ex. Rhône'!$A$49:$A$64</c:f>
              <c:numCache>
                <c:formatCode>General</c:formatCode>
                <c:ptCount val="1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</c:numCache>
            </c:numRef>
          </c:xVal>
          <c:yVal>
            <c:numRef>
              <c:f>'[1]Ex. Rhône'!$N$49:$N$64</c:f>
              <c:numCache>
                <c:formatCode>0.000</c:formatCode>
                <c:ptCount val="16"/>
                <c:pt idx="0">
                  <c:v>0.81127812445913283</c:v>
                </c:pt>
                <c:pt idx="1">
                  <c:v>0.97078177006298305</c:v>
                </c:pt>
                <c:pt idx="2">
                  <c:v>0.78712658620126896</c:v>
                </c:pt>
                <c:pt idx="3">
                  <c:v>0.69678024812806794</c:v>
                </c:pt>
                <c:pt idx="4">
                  <c:v>0.99999999999999978</c:v>
                </c:pt>
                <c:pt idx="5">
                  <c:v>0.91696360882091499</c:v>
                </c:pt>
                <c:pt idx="6">
                  <c:v>0.34746747767638775</c:v>
                </c:pt>
                <c:pt idx="9">
                  <c:v>0.82522419035899186</c:v>
                </c:pt>
                <c:pt idx="10">
                  <c:v>0.85766114025298645</c:v>
                </c:pt>
                <c:pt idx="11">
                  <c:v>0.37150247819194637</c:v>
                </c:pt>
                <c:pt idx="12">
                  <c:v>0.48769764368692137</c:v>
                </c:pt>
                <c:pt idx="13">
                  <c:v>0.60525693873403386</c:v>
                </c:pt>
                <c:pt idx="14">
                  <c:v>0.80230792803161211</c:v>
                </c:pt>
                <c:pt idx="15">
                  <c:v>0.43788578698211589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97-4CB1-8AFC-C2369901B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093487"/>
        <c:axId val="1"/>
      </c:scatterChart>
      <c:valAx>
        <c:axId val="1069093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Année</a:t>
                </a:r>
              </a:p>
            </c:rich>
          </c:tx>
          <c:layout>
            <c:manualLayout>
              <c:xMode val="edge"/>
              <c:yMode val="edge"/>
              <c:x val="0.4984523891407982"/>
              <c:y val="0.88944723618090449"/>
            </c:manualLayout>
          </c:layout>
          <c:overlay val="0"/>
          <c:spPr>
            <a:solidFill>
              <a:srgbClr val="000000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solidFill>
            <a:srgbClr val="000000"/>
          </a:solidFill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H', J'</a:t>
                </a:r>
              </a:p>
            </c:rich>
          </c:tx>
          <c:layout>
            <c:manualLayout>
              <c:xMode val="edge"/>
              <c:yMode val="edge"/>
              <c:x val="1.3931899075363924E-2"/>
              <c:y val="0.37437185929648242"/>
            </c:manualLayout>
          </c:layout>
          <c:overlay val="0"/>
          <c:spPr>
            <a:solidFill>
              <a:srgbClr val="000000"/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solidFill>
            <a:srgbClr val="000000"/>
          </a:solidFill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9093487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671842877225486"/>
          <c:y val="5.6113902847571187E-2"/>
          <c:w val="0.20588250855815576"/>
          <c:h val="0.14321608040201006"/>
        </c:manualLayout>
      </c:layout>
      <c:overlay val="0"/>
      <c:spPr>
        <a:solidFill>
          <a:srgbClr val="00000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000000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9580601195371"/>
          <c:y val="7.2864321608040197E-2"/>
          <c:w val="0.85507367396070255"/>
          <c:h val="0.71859296482412061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'[1]Ex. Rhône'!$A$49:$A$64</c:f>
              <c:numCache>
                <c:formatCode>General</c:formatCode>
                <c:ptCount val="1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</c:numCache>
            </c:numRef>
          </c:xVal>
          <c:yVal>
            <c:numRef>
              <c:f>'[1]Ex. Rhône'!$M$25:$M$40</c:f>
              <c:numCache>
                <c:formatCode>0.000</c:formatCode>
                <c:ptCount val="16"/>
                <c:pt idx="0">
                  <c:v>0.625</c:v>
                </c:pt>
                <c:pt idx="1">
                  <c:v>0.26775147928994075</c:v>
                </c:pt>
                <c:pt idx="2">
                  <c:v>0.6401384083044982</c:v>
                </c:pt>
                <c:pt idx="3">
                  <c:v>0.4442920286541685</c:v>
                </c:pt>
                <c:pt idx="4">
                  <c:v>0.33333333333333331</c:v>
                </c:pt>
                <c:pt idx="5">
                  <c:v>0.31360946745562135</c:v>
                </c:pt>
                <c:pt idx="6">
                  <c:v>0.77160866979800768</c:v>
                </c:pt>
                <c:pt idx="7">
                  <c:v>0</c:v>
                </c:pt>
                <c:pt idx="8">
                  <c:v>1</c:v>
                </c:pt>
                <c:pt idx="9">
                  <c:v>0.31424494649227108</c:v>
                </c:pt>
                <c:pt idx="10">
                  <c:v>0.26530612244897966</c:v>
                </c:pt>
                <c:pt idx="11">
                  <c:v>0.67050454337764143</c:v>
                </c:pt>
                <c:pt idx="12">
                  <c:v>0.56861065948712308</c:v>
                </c:pt>
                <c:pt idx="13">
                  <c:v>0.43648830575884984</c:v>
                </c:pt>
                <c:pt idx="14">
                  <c:v>0.21219027143241065</c:v>
                </c:pt>
                <c:pt idx="15">
                  <c:v>0.57853706223230039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A2-485A-9EC4-3D71B6AA8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088207"/>
        <c:axId val="1"/>
      </c:scatterChart>
      <c:valAx>
        <c:axId val="10690882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Année</a:t>
                </a:r>
              </a:p>
            </c:rich>
          </c:tx>
          <c:layout>
            <c:manualLayout>
              <c:xMode val="edge"/>
              <c:yMode val="edge"/>
              <c:x val="0.4927543205875235"/>
              <c:y val="0.88944723618090449"/>
            </c:manualLayout>
          </c:layout>
          <c:overlay val="0"/>
          <c:spPr>
            <a:solidFill>
              <a:srgbClr val="000000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solidFill>
            <a:srgbClr val="000000"/>
          </a:solidFill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Simpson D</a:t>
                </a:r>
              </a:p>
            </c:rich>
          </c:tx>
          <c:layout>
            <c:manualLayout>
              <c:xMode val="edge"/>
              <c:yMode val="edge"/>
              <c:x val="7.2463870674635807E-3"/>
              <c:y val="0.31155778894472363"/>
            </c:manualLayout>
          </c:layout>
          <c:overlay val="0"/>
          <c:spPr>
            <a:solidFill>
              <a:srgbClr val="000000"/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solidFill>
            <a:srgbClr val="000000"/>
          </a:solidFill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908820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000000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9635101099122"/>
          <c:y val="7.2864321608040197E-2"/>
          <c:w val="0.83410263372250881"/>
          <c:h val="0.71859296482412061"/>
        </c:manualLayout>
      </c:layout>
      <c:scatterChart>
        <c:scatterStyle val="lineMarker"/>
        <c:varyColors val="0"/>
        <c:ser>
          <c:idx val="0"/>
          <c:order val="0"/>
          <c:tx>
            <c:v>Simpson Z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'[1]Ex. Rhône'!$A$49:$A$64</c:f>
              <c:numCache>
                <c:formatCode>General</c:formatCode>
                <c:ptCount val="1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</c:numCache>
            </c:numRef>
          </c:xVal>
          <c:yVal>
            <c:numRef>
              <c:f>'[1]Ex. Rhône'!$O$25:$O$40</c:f>
              <c:numCache>
                <c:formatCode>0.000</c:formatCode>
                <c:ptCount val="16"/>
                <c:pt idx="0">
                  <c:v>1.6</c:v>
                </c:pt>
                <c:pt idx="1">
                  <c:v>3.7348066298342553</c:v>
                </c:pt>
                <c:pt idx="2">
                  <c:v>1.5621621621621624</c:v>
                </c:pt>
                <c:pt idx="3">
                  <c:v>2.2507718696397947</c:v>
                </c:pt>
                <c:pt idx="4">
                  <c:v>3</c:v>
                </c:pt>
                <c:pt idx="5">
                  <c:v>3.1886792452830184</c:v>
                </c:pt>
                <c:pt idx="6">
                  <c:v>1.2959937324988595</c:v>
                </c:pt>
                <c:pt idx="8">
                  <c:v>1</c:v>
                </c:pt>
                <c:pt idx="9">
                  <c:v>3.1822309671560469</c:v>
                </c:pt>
                <c:pt idx="10">
                  <c:v>3.7692307692307683</c:v>
                </c:pt>
                <c:pt idx="11">
                  <c:v>1.4914142042387031</c:v>
                </c:pt>
                <c:pt idx="12">
                  <c:v>1.758672623024659</c:v>
                </c:pt>
                <c:pt idx="13">
                  <c:v>2.2910121229054825</c:v>
                </c:pt>
                <c:pt idx="14">
                  <c:v>4.7127514058462943</c:v>
                </c:pt>
                <c:pt idx="15">
                  <c:v>1.7284977320925194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97-4652-9856-C5E7090F1CDF}"/>
            </c:ext>
          </c:extLst>
        </c:ser>
        <c:ser>
          <c:idx val="1"/>
          <c:order val="1"/>
          <c:tx>
            <c:v>Simpson Es*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CCFFCC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'[1]Ex. Rhône'!$A$49:$A$64</c:f>
              <c:numCache>
                <c:formatCode>General</c:formatCode>
                <c:ptCount val="1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</c:numCache>
            </c:numRef>
          </c:xVal>
          <c:yVal>
            <c:numRef>
              <c:f>'[1]Ex. Rhône'!$P$25:$P$40</c:f>
              <c:numCache>
                <c:formatCode>0.000</c:formatCode>
                <c:ptCount val="16"/>
                <c:pt idx="0">
                  <c:v>0.8</c:v>
                </c:pt>
                <c:pt idx="1">
                  <c:v>0.93370165745856382</c:v>
                </c:pt>
                <c:pt idx="2">
                  <c:v>0.78108108108108121</c:v>
                </c:pt>
                <c:pt idx="3">
                  <c:v>0.56269296740994867</c:v>
                </c:pt>
                <c:pt idx="4">
                  <c:v>1</c:v>
                </c:pt>
                <c:pt idx="5">
                  <c:v>0.7971698113207546</c:v>
                </c:pt>
                <c:pt idx="6">
                  <c:v>0.32399843312471488</c:v>
                </c:pt>
                <c:pt idx="9">
                  <c:v>0.63644619343120934</c:v>
                </c:pt>
                <c:pt idx="10">
                  <c:v>0.62820512820512808</c:v>
                </c:pt>
                <c:pt idx="11">
                  <c:v>0.18642677552983788</c:v>
                </c:pt>
                <c:pt idx="12">
                  <c:v>0.29311210383744318</c:v>
                </c:pt>
                <c:pt idx="13">
                  <c:v>0.25455690254505359</c:v>
                </c:pt>
                <c:pt idx="14">
                  <c:v>0.5236390450940327</c:v>
                </c:pt>
                <c:pt idx="15">
                  <c:v>0.24692824744178848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97-4652-9856-C5E7090F1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108847"/>
        <c:axId val="1"/>
      </c:scatterChart>
      <c:valAx>
        <c:axId val="10691088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Année</a:t>
                </a:r>
              </a:p>
            </c:rich>
          </c:tx>
          <c:layout>
            <c:manualLayout>
              <c:xMode val="edge"/>
              <c:yMode val="edge"/>
              <c:x val="0.49769659912724284"/>
              <c:y val="0.88944723618090449"/>
            </c:manualLayout>
          </c:layout>
          <c:overlay val="0"/>
          <c:spPr>
            <a:solidFill>
              <a:srgbClr val="000000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solidFill>
            <a:srgbClr val="000000"/>
          </a:solidFill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Z, Es*</a:t>
                </a:r>
              </a:p>
            </c:rich>
          </c:tx>
          <c:layout>
            <c:manualLayout>
              <c:xMode val="edge"/>
              <c:yMode val="edge"/>
              <c:x val="1.3824905531312302E-2"/>
              <c:y val="0.36432160804020103"/>
            </c:manualLayout>
          </c:layout>
          <c:overlay val="0"/>
          <c:spPr>
            <a:solidFill>
              <a:srgbClr val="000000"/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solidFill>
            <a:srgbClr val="000000"/>
          </a:solidFill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9108847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129056453197685"/>
          <c:y val="0.11055276381909548"/>
          <c:w val="0.33333383336608546"/>
          <c:h val="0.21356783919597991"/>
        </c:manualLayout>
      </c:layout>
      <c:overlay val="0"/>
      <c:spPr>
        <a:solidFill>
          <a:srgbClr val="00000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000000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88909820043976"/>
          <c:y val="0.14285749250443616"/>
          <c:w val="0.82870495259595722"/>
          <c:h val="0.72180627791715113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'[1]Ex. Rhône'!$S$25:$S$40</c:f>
              <c:numCache>
                <c:formatCode>General</c:formatCode>
                <c:ptCount val="1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</c:numCache>
            </c:numRef>
          </c:xVal>
          <c:yVal>
            <c:numRef>
              <c:f>'[1]Ex. Rhône'!$L$25:$L$40</c:f>
              <c:numCache>
                <c:formatCode>General</c:formatCode>
                <c:ptCount val="16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B4-49C0-AA5E-3CE3CEB181F8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'[1]Ex. Rhône'!$S$25:$S$40</c:f>
              <c:numCache>
                <c:formatCode>General</c:formatCode>
                <c:ptCount val="1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</c:numCache>
            </c:numRef>
          </c:xVal>
          <c:yVal>
            <c:numRef>
              <c:f>'[1]Ex. Rhône'!$AD$25:$AD$40</c:f>
              <c:numCache>
                <c:formatCode>General</c:formatCode>
                <c:ptCount val="16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B4-49C0-AA5E-3CE3CEB18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107887"/>
        <c:axId val="1"/>
      </c:scatterChart>
      <c:valAx>
        <c:axId val="10691078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5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Année</a:t>
                </a:r>
              </a:p>
            </c:rich>
          </c:tx>
          <c:layout>
            <c:manualLayout>
              <c:xMode val="edge"/>
              <c:yMode val="edge"/>
              <c:x val="0.50617360233049158"/>
              <c:y val="0.8897264884048216"/>
            </c:manualLayout>
          </c:layout>
          <c:overlay val="0"/>
          <c:spPr>
            <a:solidFill>
              <a:srgbClr val="000000"/>
            </a:solidFill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solidFill>
            <a:srgbClr val="000000"/>
          </a:solidFill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5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/>
                  <a:t>H', J'</a:t>
                </a:r>
              </a:p>
            </c:rich>
          </c:tx>
          <c:layout>
            <c:manualLayout>
              <c:xMode val="edge"/>
              <c:yMode val="edge"/>
              <c:x val="1.6975334224498193E-2"/>
              <c:y val="0.44611638010157256"/>
            </c:manualLayout>
          </c:layout>
          <c:overlay val="0"/>
          <c:spPr>
            <a:solidFill>
              <a:srgbClr val="000000"/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solidFill>
            <a:srgbClr val="000000"/>
          </a:solidFill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9107887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209903986279879"/>
          <c:y val="6.7669338554732908E-2"/>
          <c:w val="0.14351873480712107"/>
          <c:h val="0.14285749250443616"/>
        </c:manualLayout>
      </c:layout>
      <c:overlay val="0"/>
      <c:spPr>
        <a:solidFill>
          <a:srgbClr val="00000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000000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de l'abondance du gardon de 1983 à 1998 sur le bas-Rhône</a:t>
            </a:r>
          </a:p>
        </c:rich>
      </c:tx>
      <c:layout>
        <c:manualLayout>
          <c:xMode val="edge"/>
          <c:yMode val="edge"/>
          <c:x val="0.11003253633276498"/>
          <c:y val="3.1553435453764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7754060720793"/>
          <c:y val="0.22330123551894759"/>
          <c:w val="0.82848027356434817"/>
          <c:h val="0.6092240229919113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'[1]Ex. Rhône'!$S$25:$S$40</c:f>
              <c:numCache>
                <c:formatCode>General</c:formatCode>
                <c:ptCount val="1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</c:numCache>
            </c:numRef>
          </c:xVal>
          <c:yVal>
            <c:numRef>
              <c:f>'[1]Ex. Rhône'!$AF$4:$AF$19</c:f>
              <c:numCache>
                <c:formatCode>0.00</c:formatCode>
                <c:ptCount val="16"/>
                <c:pt idx="0">
                  <c:v>1.9740810260220096</c:v>
                </c:pt>
                <c:pt idx="1">
                  <c:v>2.4248027257182949</c:v>
                </c:pt>
                <c:pt idx="2">
                  <c:v>0.33647223662121289</c:v>
                </c:pt>
                <c:pt idx="3">
                  <c:v>3.8794998137225858</c:v>
                </c:pt>
                <c:pt idx="4">
                  <c:v>0.83290912293510388</c:v>
                </c:pt>
                <c:pt idx="5">
                  <c:v>4.0775374439057197</c:v>
                </c:pt>
                <c:pt idx="6">
                  <c:v>4.773223770984341</c:v>
                </c:pt>
                <c:pt idx="7">
                  <c:v>1.4350845252893227</c:v>
                </c:pt>
                <c:pt idx="8">
                  <c:v>2.9957322735539909</c:v>
                </c:pt>
                <c:pt idx="9">
                  <c:v>2.6946271807700692</c:v>
                </c:pt>
                <c:pt idx="10">
                  <c:v>3.1090609588609941</c:v>
                </c:pt>
                <c:pt idx="11">
                  <c:v>4.8097423517168654</c:v>
                </c:pt>
                <c:pt idx="12">
                  <c:v>1.3083328196501789</c:v>
                </c:pt>
                <c:pt idx="13">
                  <c:v>5.2007045376810357</c:v>
                </c:pt>
                <c:pt idx="14">
                  <c:v>5.1434164053300746</c:v>
                </c:pt>
                <c:pt idx="15">
                  <c:v>7.5517647349805337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82-40C1-9C67-6F2E1F55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109807"/>
        <c:axId val="1"/>
      </c:scatterChart>
      <c:valAx>
        <c:axId val="1069109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</a:t>
                </a:r>
              </a:p>
            </c:rich>
          </c:tx>
          <c:layout>
            <c:manualLayout>
              <c:xMode val="edge"/>
              <c:yMode val="edge"/>
              <c:x val="0.50161891563466388"/>
              <c:y val="0.907768066131373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Abondance [Ln(x+1)]</a:t>
                </a:r>
              </a:p>
            </c:rich>
          </c:tx>
          <c:layout>
            <c:manualLayout>
              <c:xMode val="edge"/>
              <c:yMode val="edge"/>
              <c:x val="2.589000854888588E-2"/>
              <c:y val="0.364078101389588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910980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67</xdr:row>
      <xdr:rowOff>0</xdr:rowOff>
    </xdr:from>
    <xdr:to>
      <xdr:col>9</xdr:col>
      <xdr:colOff>228600</xdr:colOff>
      <xdr:row>90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96565E2-44FD-4712-B196-8A53BA692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581025</xdr:colOff>
      <xdr:row>48</xdr:row>
      <xdr:rowOff>238125</xdr:rowOff>
    </xdr:from>
    <xdr:to>
      <xdr:col>22</xdr:col>
      <xdr:colOff>304800</xdr:colOff>
      <xdr:row>61</xdr:row>
      <xdr:rowOff>219075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FCF271CC-1D67-4648-B5D6-BCD57D2CD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752475</xdr:colOff>
      <xdr:row>89</xdr:row>
      <xdr:rowOff>85725</xdr:rowOff>
    </xdr:from>
    <xdr:to>
      <xdr:col>9</xdr:col>
      <xdr:colOff>285750</xdr:colOff>
      <xdr:row>112</xdr:row>
      <xdr:rowOff>152400</xdr:rowOff>
    </xdr:to>
    <xdr:graphicFrame macro="">
      <xdr:nvGraphicFramePr>
        <xdr:cNvPr id="4" name="Graphique 4">
          <a:extLst>
            <a:ext uri="{FF2B5EF4-FFF2-40B4-BE49-F238E27FC236}">
              <a16:creationId xmlns:a16="http://schemas.microsoft.com/office/drawing/2014/main" id="{3902F459-A3F5-4755-8671-DB7EC1D01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89</xdr:row>
      <xdr:rowOff>95250</xdr:rowOff>
    </xdr:from>
    <xdr:to>
      <xdr:col>16</xdr:col>
      <xdr:colOff>819150</xdr:colOff>
      <xdr:row>113</xdr:row>
      <xdr:rowOff>0</xdr:rowOff>
    </xdr:to>
    <xdr:graphicFrame macro="">
      <xdr:nvGraphicFramePr>
        <xdr:cNvPr id="5" name="Graphique 5">
          <a:extLst>
            <a:ext uri="{FF2B5EF4-FFF2-40B4-BE49-F238E27FC236}">
              <a16:creationId xmlns:a16="http://schemas.microsoft.com/office/drawing/2014/main" id="{50F5E213-2970-4E88-8B3C-7EAD8D0FC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114300</xdr:colOff>
      <xdr:row>47</xdr:row>
      <xdr:rowOff>123825</xdr:rowOff>
    </xdr:from>
    <xdr:to>
      <xdr:col>32</xdr:col>
      <xdr:colOff>847725</xdr:colOff>
      <xdr:row>60</xdr:row>
      <xdr:rowOff>95250</xdr:rowOff>
    </xdr:to>
    <xdr:graphicFrame macro="">
      <xdr:nvGraphicFramePr>
        <xdr:cNvPr id="6" name="Graphique 6">
          <a:extLst>
            <a:ext uri="{FF2B5EF4-FFF2-40B4-BE49-F238E27FC236}">
              <a16:creationId xmlns:a16="http://schemas.microsoft.com/office/drawing/2014/main" id="{DDBFCCDB-9F61-465F-8862-D2B859B13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104775</xdr:colOff>
      <xdr:row>42</xdr:row>
      <xdr:rowOff>9525</xdr:rowOff>
    </xdr:from>
    <xdr:to>
      <xdr:col>41</xdr:col>
      <xdr:colOff>247650</xdr:colOff>
      <xdr:row>58</xdr:row>
      <xdr:rowOff>19050</xdr:rowOff>
    </xdr:to>
    <xdr:graphicFrame macro="">
      <xdr:nvGraphicFramePr>
        <xdr:cNvPr id="7" name="Graphique 7">
          <a:extLst>
            <a:ext uri="{FF2B5EF4-FFF2-40B4-BE49-F238E27FC236}">
              <a16:creationId xmlns:a16="http://schemas.microsoft.com/office/drawing/2014/main" id="{231EE413-7C65-4D38-8307-EF33A9686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ECUPERATION_LACIE/E%202018-01-08%2012;39;36%20(Compl&#232;te)/Cours/Ecologie%20II/Cours/Indices%20diversit&#233;.xls" TargetMode="External"/><Relationship Id="rId2" Type="http://schemas.openxmlformats.org/officeDocument/2006/relationships/externalLinkPath" Target="file:///E:\RECUPERATION_LACIE\E%202018-01-08%2012;39;36%20(Compl&#232;te)\Cours\Ecologie%20II\Cours\Indices%20diversit&#233;.xls" TargetMode="External"/><Relationship Id="rId1" Type="http://schemas.openxmlformats.org/officeDocument/2006/relationships/externalLinkPath" Target="/RECUPERATION_LACIE/E%202018-01-08%2012;39;36%20(Compl&#232;te)/Cours/Ecologie%20II/Cours/Indices%20diversit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oportions"/>
      <sheetName val="Indices"/>
      <sheetName val="Shannon"/>
      <sheetName val="Graphes"/>
      <sheetName val="Ex. Rhône"/>
      <sheetName val="Diversités alpha, beta..."/>
      <sheetName val="Feuil2"/>
    </sheetNames>
    <sheetDataSet>
      <sheetData sheetId="0"/>
      <sheetData sheetId="1"/>
      <sheetData sheetId="2"/>
      <sheetData sheetId="3"/>
      <sheetData sheetId="4">
        <row r="4">
          <cell r="AF4">
            <v>1.9740810260220096</v>
          </cell>
        </row>
        <row r="5">
          <cell r="AF5">
            <v>2.4248027257182949</v>
          </cell>
        </row>
        <row r="6">
          <cell r="AF6">
            <v>0.33647223662121289</v>
          </cell>
        </row>
        <row r="7">
          <cell r="AF7">
            <v>3.8794998137225858</v>
          </cell>
        </row>
        <row r="8">
          <cell r="AF8">
            <v>0.83290912293510388</v>
          </cell>
        </row>
        <row r="9">
          <cell r="AF9">
            <v>4.0775374439057197</v>
          </cell>
        </row>
        <row r="10">
          <cell r="AF10">
            <v>4.773223770984341</v>
          </cell>
        </row>
        <row r="11">
          <cell r="AF11">
            <v>1.4350845252893227</v>
          </cell>
        </row>
        <row r="12">
          <cell r="AF12">
            <v>2.9957322735539909</v>
          </cell>
        </row>
        <row r="13">
          <cell r="AF13">
            <v>2.6946271807700692</v>
          </cell>
        </row>
        <row r="14">
          <cell r="AF14">
            <v>3.1090609588609941</v>
          </cell>
        </row>
        <row r="15">
          <cell r="AF15">
            <v>4.8097423517168654</v>
          </cell>
        </row>
        <row r="16">
          <cell r="AF16">
            <v>1.3083328196501789</v>
          </cell>
        </row>
        <row r="17">
          <cell r="AF17">
            <v>5.2007045376810357</v>
          </cell>
        </row>
        <row r="18">
          <cell r="AF18">
            <v>5.1434164053300746</v>
          </cell>
        </row>
        <row r="19">
          <cell r="AF19">
            <v>7.5517647349805337</v>
          </cell>
        </row>
        <row r="25">
          <cell r="L25">
            <v>2</v>
          </cell>
          <cell r="M25">
            <v>0.625</v>
          </cell>
          <cell r="O25">
            <v>1.6</v>
          </cell>
          <cell r="P25">
            <v>0.8</v>
          </cell>
          <cell r="S25">
            <v>1983</v>
          </cell>
          <cell r="AD25">
            <v>5</v>
          </cell>
        </row>
        <row r="26">
          <cell r="L26">
            <v>4</v>
          </cell>
          <cell r="M26">
            <v>0.26775147928994075</v>
          </cell>
          <cell r="O26">
            <v>3.7348066298342553</v>
          </cell>
          <cell r="P26">
            <v>0.93370165745856382</v>
          </cell>
          <cell r="S26">
            <v>1984</v>
          </cell>
          <cell r="AD26">
            <v>1</v>
          </cell>
        </row>
        <row r="27">
          <cell r="L27">
            <v>2</v>
          </cell>
          <cell r="M27">
            <v>0.6401384083044982</v>
          </cell>
          <cell r="O27">
            <v>1.5621621621621624</v>
          </cell>
          <cell r="P27">
            <v>0.78108108108108121</v>
          </cell>
          <cell r="S27">
            <v>1985</v>
          </cell>
          <cell r="AD27">
            <v>0</v>
          </cell>
        </row>
        <row r="28">
          <cell r="L28">
            <v>4</v>
          </cell>
          <cell r="M28">
            <v>0.4442920286541685</v>
          </cell>
          <cell r="O28">
            <v>2.2507718696397947</v>
          </cell>
          <cell r="P28">
            <v>0.56269296740994867</v>
          </cell>
          <cell r="S28">
            <v>1986</v>
          </cell>
          <cell r="AD28">
            <v>5</v>
          </cell>
        </row>
        <row r="29">
          <cell r="L29">
            <v>3</v>
          </cell>
          <cell r="M29">
            <v>0.33333333333333331</v>
          </cell>
          <cell r="O29">
            <v>3</v>
          </cell>
          <cell r="P29">
            <v>1</v>
          </cell>
          <cell r="S29">
            <v>1987</v>
          </cell>
          <cell r="AD29">
            <v>1</v>
          </cell>
        </row>
        <row r="30">
          <cell r="L30">
            <v>4</v>
          </cell>
          <cell r="M30">
            <v>0.31360946745562135</v>
          </cell>
          <cell r="O30">
            <v>3.1886792452830184</v>
          </cell>
          <cell r="P30">
            <v>0.7971698113207546</v>
          </cell>
          <cell r="S30">
            <v>1988</v>
          </cell>
          <cell r="AD30">
            <v>4</v>
          </cell>
        </row>
        <row r="31">
          <cell r="L31">
            <v>4</v>
          </cell>
          <cell r="M31">
            <v>0.77160866979800768</v>
          </cell>
          <cell r="O31">
            <v>1.2959937324988595</v>
          </cell>
          <cell r="P31">
            <v>0.32399843312471488</v>
          </cell>
          <cell r="S31">
            <v>1989</v>
          </cell>
          <cell r="AD31">
            <v>4</v>
          </cell>
        </row>
        <row r="32">
          <cell r="L32">
            <v>0</v>
          </cell>
          <cell r="M32">
            <v>0</v>
          </cell>
          <cell r="S32">
            <v>1990</v>
          </cell>
          <cell r="AD32">
            <v>2</v>
          </cell>
        </row>
        <row r="33">
          <cell r="L33">
            <v>1</v>
          </cell>
          <cell r="M33">
            <v>1</v>
          </cell>
          <cell r="O33">
            <v>1</v>
          </cell>
          <cell r="S33">
            <v>1991</v>
          </cell>
          <cell r="AD33">
            <v>3</v>
          </cell>
        </row>
        <row r="34">
          <cell r="L34">
            <v>5</v>
          </cell>
          <cell r="M34">
            <v>0.31424494649227108</v>
          </cell>
          <cell r="O34">
            <v>3.1822309671560469</v>
          </cell>
          <cell r="P34">
            <v>0.63644619343120934</v>
          </cell>
          <cell r="S34">
            <v>1992</v>
          </cell>
          <cell r="AD34">
            <v>4</v>
          </cell>
        </row>
        <row r="35">
          <cell r="L35">
            <v>6</v>
          </cell>
          <cell r="M35">
            <v>0.26530612244897966</v>
          </cell>
          <cell r="O35">
            <v>3.7692307692307683</v>
          </cell>
          <cell r="P35">
            <v>0.62820512820512808</v>
          </cell>
          <cell r="S35">
            <v>1993</v>
          </cell>
          <cell r="AD35">
            <v>5</v>
          </cell>
        </row>
        <row r="36">
          <cell r="L36">
            <v>8</v>
          </cell>
          <cell r="M36">
            <v>0.67050454337764143</v>
          </cell>
          <cell r="O36">
            <v>1.4914142042387031</v>
          </cell>
          <cell r="P36">
            <v>0.18642677552983788</v>
          </cell>
          <cell r="S36">
            <v>1994</v>
          </cell>
          <cell r="AD36">
            <v>6</v>
          </cell>
        </row>
        <row r="37">
          <cell r="L37">
            <v>6</v>
          </cell>
          <cell r="M37">
            <v>0.56861065948712308</v>
          </cell>
          <cell r="O37">
            <v>1.758672623024659</v>
          </cell>
          <cell r="P37">
            <v>0.29311210383744318</v>
          </cell>
          <cell r="S37">
            <v>1995</v>
          </cell>
          <cell r="AD37">
            <v>7</v>
          </cell>
        </row>
        <row r="38">
          <cell r="L38">
            <v>9</v>
          </cell>
          <cell r="M38">
            <v>0.43648830575884984</v>
          </cell>
          <cell r="O38">
            <v>2.2910121229054825</v>
          </cell>
          <cell r="P38">
            <v>0.25455690254505359</v>
          </cell>
          <cell r="S38">
            <v>1996</v>
          </cell>
          <cell r="AD38">
            <v>8</v>
          </cell>
        </row>
        <row r="39">
          <cell r="L39">
            <v>9</v>
          </cell>
          <cell r="M39">
            <v>0.21219027143241065</v>
          </cell>
          <cell r="O39">
            <v>4.7127514058462943</v>
          </cell>
          <cell r="P39">
            <v>0.5236390450940327</v>
          </cell>
          <cell r="S39">
            <v>1997</v>
          </cell>
          <cell r="AD39">
            <v>7</v>
          </cell>
        </row>
        <row r="40">
          <cell r="L40">
            <v>7</v>
          </cell>
          <cell r="M40">
            <v>0.57853706223230039</v>
          </cell>
          <cell r="O40">
            <v>1.7284977320925194</v>
          </cell>
          <cell r="P40">
            <v>0.24692824744178848</v>
          </cell>
          <cell r="S40">
            <v>1998</v>
          </cell>
          <cell r="AD40">
            <v>7</v>
          </cell>
        </row>
        <row r="49">
          <cell r="A49">
            <v>1983</v>
          </cell>
          <cell r="L49">
            <v>2</v>
          </cell>
          <cell r="M49">
            <v>0.56233514461880829</v>
          </cell>
          <cell r="N49">
            <v>0.81127812445913283</v>
          </cell>
        </row>
        <row r="50">
          <cell r="A50">
            <v>1984</v>
          </cell>
          <cell r="L50">
            <v>4</v>
          </cell>
          <cell r="M50">
            <v>1.3457892937162996</v>
          </cell>
          <cell r="N50">
            <v>0.97078177006298305</v>
          </cell>
        </row>
        <row r="51">
          <cell r="A51">
            <v>1985</v>
          </cell>
          <cell r="L51">
            <v>2</v>
          </cell>
          <cell r="M51">
            <v>0.54559457396918432</v>
          </cell>
          <cell r="N51">
            <v>0.78712658620126896</v>
          </cell>
        </row>
        <row r="52">
          <cell r="A52">
            <v>1986</v>
          </cell>
          <cell r="L52">
            <v>4</v>
          </cell>
          <cell r="M52">
            <v>0.96594252891965871</v>
          </cell>
          <cell r="N52">
            <v>0.69678024812806794</v>
          </cell>
        </row>
        <row r="53">
          <cell r="A53">
            <v>1987</v>
          </cell>
          <cell r="L53">
            <v>3</v>
          </cell>
          <cell r="M53">
            <v>1.0986122886681096</v>
          </cell>
          <cell r="N53">
            <v>0.99999999999999978</v>
          </cell>
        </row>
        <row r="54">
          <cell r="A54">
            <v>1988</v>
          </cell>
          <cell r="L54">
            <v>4</v>
          </cell>
          <cell r="M54">
            <v>1.2711814802605796</v>
          </cell>
          <cell r="N54">
            <v>0.91696360882091499</v>
          </cell>
        </row>
        <row r="55">
          <cell r="A55">
            <v>1989</v>
          </cell>
          <cell r="L55">
            <v>4</v>
          </cell>
          <cell r="M55">
            <v>0.48169220497532783</v>
          </cell>
          <cell r="N55">
            <v>0.34746747767638775</v>
          </cell>
        </row>
        <row r="56">
          <cell r="A56">
            <v>1990</v>
          </cell>
          <cell r="L56">
            <v>0</v>
          </cell>
          <cell r="M56">
            <v>0</v>
          </cell>
        </row>
        <row r="57">
          <cell r="A57">
            <v>1991</v>
          </cell>
          <cell r="L57">
            <v>1</v>
          </cell>
          <cell r="M57">
            <v>0</v>
          </cell>
        </row>
        <row r="58">
          <cell r="A58">
            <v>1992</v>
          </cell>
          <cell r="L58">
            <v>5</v>
          </cell>
          <cell r="M58">
            <v>1.3281470982214965</v>
          </cell>
          <cell r="N58">
            <v>0.82522419035899186</v>
          </cell>
        </row>
        <row r="59">
          <cell r="A59">
            <v>1993</v>
          </cell>
          <cell r="L59">
            <v>6</v>
          </cell>
          <cell r="M59">
            <v>1.5367224694372195</v>
          </cell>
          <cell r="N59">
            <v>0.85766114025298645</v>
          </cell>
        </row>
        <row r="60">
          <cell r="A60">
            <v>1994</v>
          </cell>
          <cell r="L60">
            <v>8</v>
          </cell>
          <cell r="M60">
            <v>0.77251768598934056</v>
          </cell>
          <cell r="N60">
            <v>0.37150247819194637</v>
          </cell>
        </row>
        <row r="61">
          <cell r="A61">
            <v>1995</v>
          </cell>
          <cell r="L61">
            <v>6</v>
          </cell>
          <cell r="M61">
            <v>0.87383687119625131</v>
          </cell>
          <cell r="N61">
            <v>0.48769764368692137</v>
          </cell>
        </row>
        <row r="62">
          <cell r="A62">
            <v>1996</v>
          </cell>
          <cell r="L62">
            <v>9</v>
          </cell>
          <cell r="M62">
            <v>1.3298854213897018</v>
          </cell>
          <cell r="N62">
            <v>0.60525693873403386</v>
          </cell>
        </row>
        <row r="63">
          <cell r="A63">
            <v>1997</v>
          </cell>
          <cell r="L63">
            <v>9</v>
          </cell>
          <cell r="M63">
            <v>1.762850698062757</v>
          </cell>
          <cell r="N63">
            <v>0.80230792803161211</v>
          </cell>
        </row>
        <row r="64">
          <cell r="A64">
            <v>1998</v>
          </cell>
          <cell r="L64">
            <v>7</v>
          </cell>
          <cell r="M64">
            <v>0.85208639701557232</v>
          </cell>
          <cell r="N64">
            <v>0.43788578698211589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3272-996B-42D9-A986-93A489819E29}">
  <dimension ref="A3:L27"/>
  <sheetViews>
    <sheetView workbookViewId="0">
      <selection activeCell="A20" sqref="A20:L20"/>
    </sheetView>
  </sheetViews>
  <sheetFormatPr baseColWidth="10" defaultRowHeight="15" x14ac:dyDescent="0.25"/>
  <sheetData>
    <row r="3" spans="1:12" x14ac:dyDescent="0.25">
      <c r="A3" s="60" t="s">
        <v>13</v>
      </c>
      <c r="B3" s="3" t="s">
        <v>12</v>
      </c>
      <c r="C3" s="3"/>
      <c r="D3" s="3"/>
      <c r="E3" s="3"/>
      <c r="F3" s="3"/>
      <c r="G3" s="3"/>
      <c r="H3" s="3"/>
      <c r="I3" s="3"/>
      <c r="J3" s="3"/>
      <c r="K3" s="3"/>
    </row>
    <row r="4" spans="1:12" x14ac:dyDescent="0.25">
      <c r="A4" s="5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1" t="s">
        <v>11</v>
      </c>
    </row>
    <row r="5" spans="1:12" x14ac:dyDescent="0.25">
      <c r="A5" s="6">
        <v>1983</v>
      </c>
      <c r="B5" s="2"/>
      <c r="C5" s="2">
        <v>1</v>
      </c>
      <c r="D5" s="2">
        <v>3</v>
      </c>
      <c r="E5" s="2"/>
      <c r="F5" s="2"/>
      <c r="G5" s="2"/>
      <c r="H5" s="2"/>
      <c r="I5" s="2"/>
      <c r="J5" s="2"/>
      <c r="K5" s="2"/>
      <c r="L5" s="2">
        <f>SUM(B5:K5)</f>
        <v>4</v>
      </c>
    </row>
    <row r="6" spans="1:12" x14ac:dyDescent="0.25">
      <c r="A6" s="6">
        <v>1984</v>
      </c>
      <c r="B6" s="2">
        <v>1.5</v>
      </c>
      <c r="C6" s="2"/>
      <c r="D6" s="2">
        <v>1.5</v>
      </c>
      <c r="E6" s="2"/>
      <c r="F6" s="2">
        <v>0.7</v>
      </c>
      <c r="G6" s="2"/>
      <c r="H6" s="2">
        <v>1.5</v>
      </c>
      <c r="I6" s="2"/>
      <c r="J6" s="2"/>
      <c r="K6" s="2"/>
      <c r="L6" s="2">
        <f>SUM(B6:K6)</f>
        <v>5.2</v>
      </c>
    </row>
    <row r="7" spans="1:12" x14ac:dyDescent="0.25">
      <c r="A7" s="6">
        <v>1985</v>
      </c>
      <c r="B7" s="2">
        <v>0.4</v>
      </c>
      <c r="C7" s="2">
        <v>1.3</v>
      </c>
      <c r="D7" s="2"/>
      <c r="E7" s="2"/>
      <c r="F7" s="2"/>
      <c r="G7" s="2"/>
      <c r="H7" s="2"/>
      <c r="I7" s="2"/>
      <c r="J7" s="2"/>
      <c r="K7" s="2"/>
      <c r="L7" s="2">
        <f t="shared" ref="L6:L20" si="0">SUM(B7:K7)</f>
        <v>1.7000000000000002</v>
      </c>
    </row>
    <row r="8" spans="1:12" x14ac:dyDescent="0.25">
      <c r="A8" s="6">
        <v>1986</v>
      </c>
      <c r="B8" s="2">
        <v>38.4</v>
      </c>
      <c r="C8" s="2">
        <v>18.399999999999999</v>
      </c>
      <c r="D8" s="2"/>
      <c r="E8" s="2">
        <v>7.2</v>
      </c>
      <c r="F8" s="2">
        <v>0.8</v>
      </c>
      <c r="G8" s="2"/>
      <c r="H8" s="2"/>
      <c r="I8" s="2"/>
      <c r="J8" s="2"/>
      <c r="K8" s="2"/>
      <c r="L8" s="2">
        <f t="shared" si="0"/>
        <v>64.8</v>
      </c>
    </row>
    <row r="9" spans="1:12" x14ac:dyDescent="0.25">
      <c r="A9" s="6">
        <v>1987</v>
      </c>
      <c r="B9" s="2">
        <v>1.3</v>
      </c>
      <c r="C9" s="2">
        <v>1.3</v>
      </c>
      <c r="D9" s="2"/>
      <c r="E9" s="2">
        <v>1.3</v>
      </c>
      <c r="F9" s="2"/>
      <c r="G9" s="2"/>
      <c r="H9" s="2"/>
      <c r="I9" s="2"/>
      <c r="J9" s="2"/>
      <c r="K9" s="2"/>
      <c r="L9" s="2">
        <f t="shared" si="0"/>
        <v>3.9000000000000004</v>
      </c>
    </row>
    <row r="10" spans="1:12" x14ac:dyDescent="0.25">
      <c r="A10" s="6">
        <v>1988</v>
      </c>
      <c r="B10" s="2">
        <v>6</v>
      </c>
      <c r="C10" s="2">
        <v>3</v>
      </c>
      <c r="D10" s="2"/>
      <c r="E10" s="2">
        <v>2</v>
      </c>
      <c r="F10" s="2"/>
      <c r="G10" s="2"/>
      <c r="H10" s="2">
        <v>2</v>
      </c>
      <c r="I10" s="2"/>
      <c r="J10" s="2"/>
      <c r="K10" s="2"/>
      <c r="L10" s="2">
        <f t="shared" si="0"/>
        <v>13</v>
      </c>
    </row>
    <row r="11" spans="1:12" x14ac:dyDescent="0.25">
      <c r="A11" s="6">
        <v>1989</v>
      </c>
      <c r="B11" s="2">
        <v>88</v>
      </c>
      <c r="C11" s="2">
        <v>8</v>
      </c>
      <c r="D11" s="2">
        <v>4</v>
      </c>
      <c r="E11" s="2">
        <v>0.7</v>
      </c>
      <c r="F11" s="2"/>
      <c r="G11" s="2"/>
      <c r="H11" s="2"/>
      <c r="I11" s="2"/>
      <c r="J11" s="2"/>
      <c r="K11" s="2"/>
      <c r="L11" s="2">
        <f t="shared" si="0"/>
        <v>100.7</v>
      </c>
    </row>
    <row r="12" spans="1:12" x14ac:dyDescent="0.25">
      <c r="A12" s="6">
        <v>1990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>
        <f t="shared" si="0"/>
        <v>0</v>
      </c>
    </row>
    <row r="13" spans="1:12" x14ac:dyDescent="0.25">
      <c r="A13" s="6">
        <v>1991</v>
      </c>
      <c r="B13" s="2"/>
      <c r="C13" s="2"/>
      <c r="D13" s="2">
        <v>7</v>
      </c>
      <c r="E13" s="2"/>
      <c r="F13" s="2"/>
      <c r="G13" s="2"/>
      <c r="H13" s="2"/>
      <c r="I13" s="2"/>
      <c r="J13" s="2"/>
      <c r="K13" s="2"/>
      <c r="L13" s="2">
        <f t="shared" si="0"/>
        <v>7</v>
      </c>
    </row>
    <row r="14" spans="1:12" x14ac:dyDescent="0.25">
      <c r="A14" s="6">
        <v>1992</v>
      </c>
      <c r="B14" s="2">
        <v>0.9</v>
      </c>
      <c r="C14" s="2">
        <v>4.5</v>
      </c>
      <c r="D14" s="2">
        <v>6.4</v>
      </c>
      <c r="E14" s="2"/>
      <c r="F14" s="2"/>
      <c r="G14" s="2"/>
      <c r="H14" s="2"/>
      <c r="I14" s="2">
        <v>0.9</v>
      </c>
      <c r="J14" s="2">
        <v>1.8</v>
      </c>
      <c r="K14" s="2"/>
      <c r="L14" s="2">
        <f t="shared" si="0"/>
        <v>14.500000000000002</v>
      </c>
    </row>
    <row r="15" spans="1:12" x14ac:dyDescent="0.25">
      <c r="A15" s="6">
        <v>1993</v>
      </c>
      <c r="B15" s="2">
        <v>2.4</v>
      </c>
      <c r="C15" s="2"/>
      <c r="D15" s="2">
        <v>4.8</v>
      </c>
      <c r="E15" s="2"/>
      <c r="F15" s="2">
        <v>0.8</v>
      </c>
      <c r="G15" s="2"/>
      <c r="H15" s="2">
        <v>0.8</v>
      </c>
      <c r="I15" s="2">
        <v>0.8</v>
      </c>
      <c r="J15" s="2">
        <v>1.6</v>
      </c>
      <c r="K15" s="2"/>
      <c r="L15" s="2">
        <f t="shared" si="0"/>
        <v>11.2</v>
      </c>
    </row>
    <row r="16" spans="1:12" x14ac:dyDescent="0.25">
      <c r="A16" s="6">
        <v>1994</v>
      </c>
      <c r="B16" s="2">
        <v>20.9</v>
      </c>
      <c r="C16" s="2">
        <v>13.6</v>
      </c>
      <c r="D16" s="2">
        <v>249.1</v>
      </c>
      <c r="E16" s="2">
        <v>4.5</v>
      </c>
      <c r="F16" s="2">
        <v>12.7</v>
      </c>
      <c r="G16" s="2"/>
      <c r="H16" s="2">
        <v>0.9</v>
      </c>
      <c r="I16" s="2"/>
      <c r="J16" s="2">
        <v>1.8</v>
      </c>
      <c r="K16" s="2">
        <v>2.7</v>
      </c>
      <c r="L16" s="2">
        <f t="shared" si="0"/>
        <v>306.2</v>
      </c>
    </row>
    <row r="17" spans="1:12" x14ac:dyDescent="0.25">
      <c r="A17" s="6">
        <v>1995</v>
      </c>
      <c r="B17" s="2"/>
      <c r="C17" s="2">
        <v>7.3</v>
      </c>
      <c r="D17" s="2">
        <v>97.3</v>
      </c>
      <c r="E17" s="2">
        <v>0.9</v>
      </c>
      <c r="F17" s="2">
        <v>21.8</v>
      </c>
      <c r="G17" s="2"/>
      <c r="H17" s="2">
        <v>1.8</v>
      </c>
      <c r="I17" s="2"/>
      <c r="J17" s="2">
        <v>3.6</v>
      </c>
      <c r="K17" s="2"/>
      <c r="L17" s="2">
        <f t="shared" si="0"/>
        <v>132.69999999999999</v>
      </c>
    </row>
    <row r="18" spans="1:12" x14ac:dyDescent="0.25">
      <c r="A18" s="6">
        <v>1996</v>
      </c>
      <c r="B18" s="2">
        <v>59.3</v>
      </c>
      <c r="C18" s="2">
        <v>6.7</v>
      </c>
      <c r="D18" s="2">
        <v>5.3</v>
      </c>
      <c r="E18" s="2">
        <v>5.3</v>
      </c>
      <c r="F18" s="2">
        <v>1.3</v>
      </c>
      <c r="G18" s="2">
        <v>3.3</v>
      </c>
      <c r="H18" s="2">
        <v>3.3</v>
      </c>
      <c r="I18" s="2"/>
      <c r="J18" s="2">
        <v>0.7</v>
      </c>
      <c r="K18" s="2">
        <v>6.7</v>
      </c>
      <c r="L18" s="2">
        <f t="shared" si="0"/>
        <v>91.899999999999991</v>
      </c>
    </row>
    <row r="19" spans="1:12" x14ac:dyDescent="0.25">
      <c r="A19" s="6">
        <v>1997</v>
      </c>
      <c r="B19" s="2">
        <v>44</v>
      </c>
      <c r="C19" s="2">
        <v>110</v>
      </c>
      <c r="D19" s="2">
        <v>49</v>
      </c>
      <c r="E19" s="2">
        <v>12</v>
      </c>
      <c r="F19" s="2">
        <v>3</v>
      </c>
      <c r="G19" s="2">
        <v>18</v>
      </c>
      <c r="H19" s="2">
        <v>1</v>
      </c>
      <c r="I19" s="2"/>
      <c r="J19" s="2">
        <v>50</v>
      </c>
      <c r="K19" s="2">
        <v>18</v>
      </c>
      <c r="L19" s="2">
        <f t="shared" si="0"/>
        <v>305</v>
      </c>
    </row>
    <row r="20" spans="1:12" x14ac:dyDescent="0.25">
      <c r="A20" s="6">
        <v>1998</v>
      </c>
      <c r="B20" s="2">
        <v>35.799999999999997</v>
      </c>
      <c r="C20" s="2">
        <v>35</v>
      </c>
      <c r="D20" s="2">
        <v>234.2</v>
      </c>
      <c r="E20" s="2"/>
      <c r="F20" s="2"/>
      <c r="G20" s="2">
        <v>0.8</v>
      </c>
      <c r="H20" s="2">
        <v>0.8</v>
      </c>
      <c r="I20" s="2">
        <v>1.7</v>
      </c>
      <c r="J20" s="2">
        <v>6.7</v>
      </c>
      <c r="K20" s="2"/>
      <c r="L20" s="2">
        <f t="shared" si="0"/>
        <v>315</v>
      </c>
    </row>
    <row r="25" spans="1:12" x14ac:dyDescent="0.25">
      <c r="A25" s="60" t="s">
        <v>14</v>
      </c>
    </row>
    <row r="26" spans="1:12" x14ac:dyDescent="0.25">
      <c r="A26" s="5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4" t="s">
        <v>5</v>
      </c>
      <c r="G26" s="4" t="s">
        <v>6</v>
      </c>
      <c r="H26" s="4" t="s">
        <v>7</v>
      </c>
      <c r="I26" s="4" t="s">
        <v>8</v>
      </c>
      <c r="J26" s="4" t="s">
        <v>9</v>
      </c>
      <c r="K26" s="4" t="s">
        <v>10</v>
      </c>
      <c r="L26" s="1" t="s">
        <v>11</v>
      </c>
    </row>
    <row r="27" spans="1:12" ht="15.75" x14ac:dyDescent="0.25">
      <c r="A27" s="61">
        <v>1998</v>
      </c>
      <c r="B27" s="2">
        <v>1867.3</v>
      </c>
      <c r="C27" s="2">
        <v>58</v>
      </c>
      <c r="D27" s="2">
        <v>6.7</v>
      </c>
      <c r="E27" s="2">
        <v>4</v>
      </c>
      <c r="F27" s="2"/>
      <c r="G27" s="2">
        <v>64.7</v>
      </c>
      <c r="H27" s="2"/>
      <c r="I27" s="2"/>
      <c r="J27" s="2">
        <v>0.7</v>
      </c>
      <c r="K27" s="2">
        <v>22</v>
      </c>
      <c r="L27" s="2">
        <f>SUM(B27:K27)</f>
        <v>2023.4</v>
      </c>
    </row>
  </sheetData>
  <mergeCells count="1">
    <mergeCell ref="B3:K3"/>
  </mergeCells>
  <pageMargins left="0.7" right="0.7" top="0.75" bottom="0.75" header="0.3" footer="0.3"/>
  <ignoredErrors>
    <ignoredError sqref="L5:L20 L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6F2E-2D76-4B55-B8BD-69F09A2DAFFB}">
  <dimension ref="A2:AQ118"/>
  <sheetViews>
    <sheetView topLeftCell="A64" workbookViewId="0">
      <selection activeCell="D117" sqref="D117"/>
    </sheetView>
  </sheetViews>
  <sheetFormatPr baseColWidth="10" defaultRowHeight="15" x14ac:dyDescent="0.25"/>
  <cols>
    <col min="5" max="5" width="14.85546875" customWidth="1"/>
    <col min="9" max="9" width="10.7109375" customWidth="1"/>
    <col min="14" max="14" width="13.85546875" customWidth="1"/>
    <col min="15" max="15" width="13.140625" customWidth="1"/>
    <col min="16" max="16" width="13" customWidth="1"/>
    <col min="17" max="17" width="13.140625" customWidth="1"/>
    <col min="32" max="33" width="13" customWidth="1"/>
    <col min="37" max="37" width="12.5703125" customWidth="1"/>
    <col min="38" max="38" width="13.42578125" customWidth="1"/>
    <col min="39" max="39" width="13.28515625" customWidth="1"/>
    <col min="41" max="41" width="12.5703125" customWidth="1"/>
    <col min="261" max="261" width="14.85546875" customWidth="1"/>
    <col min="265" max="265" width="10.7109375" customWidth="1"/>
    <col min="270" max="270" width="13.85546875" customWidth="1"/>
    <col min="271" max="271" width="13.140625" customWidth="1"/>
    <col min="272" max="272" width="13" customWidth="1"/>
    <col min="273" max="273" width="13.140625" customWidth="1"/>
    <col min="288" max="289" width="13" customWidth="1"/>
    <col min="293" max="293" width="12.5703125" customWidth="1"/>
    <col min="294" max="294" width="13.42578125" customWidth="1"/>
    <col min="295" max="295" width="13.28515625" customWidth="1"/>
    <col min="297" max="297" width="12.5703125" customWidth="1"/>
    <col min="517" max="517" width="14.85546875" customWidth="1"/>
    <col min="521" max="521" width="10.7109375" customWidth="1"/>
    <col min="526" max="526" width="13.85546875" customWidth="1"/>
    <col min="527" max="527" width="13.140625" customWidth="1"/>
    <col min="528" max="528" width="13" customWidth="1"/>
    <col min="529" max="529" width="13.140625" customWidth="1"/>
    <col min="544" max="545" width="13" customWidth="1"/>
    <col min="549" max="549" width="12.5703125" customWidth="1"/>
    <col min="550" max="550" width="13.42578125" customWidth="1"/>
    <col min="551" max="551" width="13.28515625" customWidth="1"/>
    <col min="553" max="553" width="12.5703125" customWidth="1"/>
    <col min="773" max="773" width="14.85546875" customWidth="1"/>
    <col min="777" max="777" width="10.7109375" customWidth="1"/>
    <col min="782" max="782" width="13.85546875" customWidth="1"/>
    <col min="783" max="783" width="13.140625" customWidth="1"/>
    <col min="784" max="784" width="13" customWidth="1"/>
    <col min="785" max="785" width="13.140625" customWidth="1"/>
    <col min="800" max="801" width="13" customWidth="1"/>
    <col min="805" max="805" width="12.5703125" customWidth="1"/>
    <col min="806" max="806" width="13.42578125" customWidth="1"/>
    <col min="807" max="807" width="13.28515625" customWidth="1"/>
    <col min="809" max="809" width="12.5703125" customWidth="1"/>
    <col min="1029" max="1029" width="14.85546875" customWidth="1"/>
    <col min="1033" max="1033" width="10.7109375" customWidth="1"/>
    <col min="1038" max="1038" width="13.85546875" customWidth="1"/>
    <col min="1039" max="1039" width="13.140625" customWidth="1"/>
    <col min="1040" max="1040" width="13" customWidth="1"/>
    <col min="1041" max="1041" width="13.140625" customWidth="1"/>
    <col min="1056" max="1057" width="13" customWidth="1"/>
    <col min="1061" max="1061" width="12.5703125" customWidth="1"/>
    <col min="1062" max="1062" width="13.42578125" customWidth="1"/>
    <col min="1063" max="1063" width="13.28515625" customWidth="1"/>
    <col min="1065" max="1065" width="12.5703125" customWidth="1"/>
    <col min="1285" max="1285" width="14.85546875" customWidth="1"/>
    <col min="1289" max="1289" width="10.7109375" customWidth="1"/>
    <col min="1294" max="1294" width="13.85546875" customWidth="1"/>
    <col min="1295" max="1295" width="13.140625" customWidth="1"/>
    <col min="1296" max="1296" width="13" customWidth="1"/>
    <col min="1297" max="1297" width="13.140625" customWidth="1"/>
    <col min="1312" max="1313" width="13" customWidth="1"/>
    <col min="1317" max="1317" width="12.5703125" customWidth="1"/>
    <col min="1318" max="1318" width="13.42578125" customWidth="1"/>
    <col min="1319" max="1319" width="13.28515625" customWidth="1"/>
    <col min="1321" max="1321" width="12.5703125" customWidth="1"/>
    <col min="1541" max="1541" width="14.85546875" customWidth="1"/>
    <col min="1545" max="1545" width="10.7109375" customWidth="1"/>
    <col min="1550" max="1550" width="13.85546875" customWidth="1"/>
    <col min="1551" max="1551" width="13.140625" customWidth="1"/>
    <col min="1552" max="1552" width="13" customWidth="1"/>
    <col min="1553" max="1553" width="13.140625" customWidth="1"/>
    <col min="1568" max="1569" width="13" customWidth="1"/>
    <col min="1573" max="1573" width="12.5703125" customWidth="1"/>
    <col min="1574" max="1574" width="13.42578125" customWidth="1"/>
    <col min="1575" max="1575" width="13.28515625" customWidth="1"/>
    <col min="1577" max="1577" width="12.5703125" customWidth="1"/>
    <col min="1797" max="1797" width="14.85546875" customWidth="1"/>
    <col min="1801" max="1801" width="10.7109375" customWidth="1"/>
    <col min="1806" max="1806" width="13.85546875" customWidth="1"/>
    <col min="1807" max="1807" width="13.140625" customWidth="1"/>
    <col min="1808" max="1808" width="13" customWidth="1"/>
    <col min="1809" max="1809" width="13.140625" customWidth="1"/>
    <col min="1824" max="1825" width="13" customWidth="1"/>
    <col min="1829" max="1829" width="12.5703125" customWidth="1"/>
    <col min="1830" max="1830" width="13.42578125" customWidth="1"/>
    <col min="1831" max="1831" width="13.28515625" customWidth="1"/>
    <col min="1833" max="1833" width="12.5703125" customWidth="1"/>
    <col min="2053" max="2053" width="14.85546875" customWidth="1"/>
    <col min="2057" max="2057" width="10.7109375" customWidth="1"/>
    <col min="2062" max="2062" width="13.85546875" customWidth="1"/>
    <col min="2063" max="2063" width="13.140625" customWidth="1"/>
    <col min="2064" max="2064" width="13" customWidth="1"/>
    <col min="2065" max="2065" width="13.140625" customWidth="1"/>
    <col min="2080" max="2081" width="13" customWidth="1"/>
    <col min="2085" max="2085" width="12.5703125" customWidth="1"/>
    <col min="2086" max="2086" width="13.42578125" customWidth="1"/>
    <col min="2087" max="2087" width="13.28515625" customWidth="1"/>
    <col min="2089" max="2089" width="12.5703125" customWidth="1"/>
    <col min="2309" max="2309" width="14.85546875" customWidth="1"/>
    <col min="2313" max="2313" width="10.7109375" customWidth="1"/>
    <col min="2318" max="2318" width="13.85546875" customWidth="1"/>
    <col min="2319" max="2319" width="13.140625" customWidth="1"/>
    <col min="2320" max="2320" width="13" customWidth="1"/>
    <col min="2321" max="2321" width="13.140625" customWidth="1"/>
    <col min="2336" max="2337" width="13" customWidth="1"/>
    <col min="2341" max="2341" width="12.5703125" customWidth="1"/>
    <col min="2342" max="2342" width="13.42578125" customWidth="1"/>
    <col min="2343" max="2343" width="13.28515625" customWidth="1"/>
    <col min="2345" max="2345" width="12.5703125" customWidth="1"/>
    <col min="2565" max="2565" width="14.85546875" customWidth="1"/>
    <col min="2569" max="2569" width="10.7109375" customWidth="1"/>
    <col min="2574" max="2574" width="13.85546875" customWidth="1"/>
    <col min="2575" max="2575" width="13.140625" customWidth="1"/>
    <col min="2576" max="2576" width="13" customWidth="1"/>
    <col min="2577" max="2577" width="13.140625" customWidth="1"/>
    <col min="2592" max="2593" width="13" customWidth="1"/>
    <col min="2597" max="2597" width="12.5703125" customWidth="1"/>
    <col min="2598" max="2598" width="13.42578125" customWidth="1"/>
    <col min="2599" max="2599" width="13.28515625" customWidth="1"/>
    <col min="2601" max="2601" width="12.5703125" customWidth="1"/>
    <col min="2821" max="2821" width="14.85546875" customWidth="1"/>
    <col min="2825" max="2825" width="10.7109375" customWidth="1"/>
    <col min="2830" max="2830" width="13.85546875" customWidth="1"/>
    <col min="2831" max="2831" width="13.140625" customWidth="1"/>
    <col min="2832" max="2832" width="13" customWidth="1"/>
    <col min="2833" max="2833" width="13.140625" customWidth="1"/>
    <col min="2848" max="2849" width="13" customWidth="1"/>
    <col min="2853" max="2853" width="12.5703125" customWidth="1"/>
    <col min="2854" max="2854" width="13.42578125" customWidth="1"/>
    <col min="2855" max="2855" width="13.28515625" customWidth="1"/>
    <col min="2857" max="2857" width="12.5703125" customWidth="1"/>
    <col min="3077" max="3077" width="14.85546875" customWidth="1"/>
    <col min="3081" max="3081" width="10.7109375" customWidth="1"/>
    <col min="3086" max="3086" width="13.85546875" customWidth="1"/>
    <col min="3087" max="3087" width="13.140625" customWidth="1"/>
    <col min="3088" max="3088" width="13" customWidth="1"/>
    <col min="3089" max="3089" width="13.140625" customWidth="1"/>
    <col min="3104" max="3105" width="13" customWidth="1"/>
    <col min="3109" max="3109" width="12.5703125" customWidth="1"/>
    <col min="3110" max="3110" width="13.42578125" customWidth="1"/>
    <col min="3111" max="3111" width="13.28515625" customWidth="1"/>
    <col min="3113" max="3113" width="12.5703125" customWidth="1"/>
    <col min="3333" max="3333" width="14.85546875" customWidth="1"/>
    <col min="3337" max="3337" width="10.7109375" customWidth="1"/>
    <col min="3342" max="3342" width="13.85546875" customWidth="1"/>
    <col min="3343" max="3343" width="13.140625" customWidth="1"/>
    <col min="3344" max="3344" width="13" customWidth="1"/>
    <col min="3345" max="3345" width="13.140625" customWidth="1"/>
    <col min="3360" max="3361" width="13" customWidth="1"/>
    <col min="3365" max="3365" width="12.5703125" customWidth="1"/>
    <col min="3366" max="3366" width="13.42578125" customWidth="1"/>
    <col min="3367" max="3367" width="13.28515625" customWidth="1"/>
    <col min="3369" max="3369" width="12.5703125" customWidth="1"/>
    <col min="3589" max="3589" width="14.85546875" customWidth="1"/>
    <col min="3593" max="3593" width="10.7109375" customWidth="1"/>
    <col min="3598" max="3598" width="13.85546875" customWidth="1"/>
    <col min="3599" max="3599" width="13.140625" customWidth="1"/>
    <col min="3600" max="3600" width="13" customWidth="1"/>
    <col min="3601" max="3601" width="13.140625" customWidth="1"/>
    <col min="3616" max="3617" width="13" customWidth="1"/>
    <col min="3621" max="3621" width="12.5703125" customWidth="1"/>
    <col min="3622" max="3622" width="13.42578125" customWidth="1"/>
    <col min="3623" max="3623" width="13.28515625" customWidth="1"/>
    <col min="3625" max="3625" width="12.5703125" customWidth="1"/>
    <col min="3845" max="3845" width="14.85546875" customWidth="1"/>
    <col min="3849" max="3849" width="10.7109375" customWidth="1"/>
    <col min="3854" max="3854" width="13.85546875" customWidth="1"/>
    <col min="3855" max="3855" width="13.140625" customWidth="1"/>
    <col min="3856" max="3856" width="13" customWidth="1"/>
    <col min="3857" max="3857" width="13.140625" customWidth="1"/>
    <col min="3872" max="3873" width="13" customWidth="1"/>
    <col min="3877" max="3877" width="12.5703125" customWidth="1"/>
    <col min="3878" max="3878" width="13.42578125" customWidth="1"/>
    <col min="3879" max="3879" width="13.28515625" customWidth="1"/>
    <col min="3881" max="3881" width="12.5703125" customWidth="1"/>
    <col min="4101" max="4101" width="14.85546875" customWidth="1"/>
    <col min="4105" max="4105" width="10.7109375" customWidth="1"/>
    <col min="4110" max="4110" width="13.85546875" customWidth="1"/>
    <col min="4111" max="4111" width="13.140625" customWidth="1"/>
    <col min="4112" max="4112" width="13" customWidth="1"/>
    <col min="4113" max="4113" width="13.140625" customWidth="1"/>
    <col min="4128" max="4129" width="13" customWidth="1"/>
    <col min="4133" max="4133" width="12.5703125" customWidth="1"/>
    <col min="4134" max="4134" width="13.42578125" customWidth="1"/>
    <col min="4135" max="4135" width="13.28515625" customWidth="1"/>
    <col min="4137" max="4137" width="12.5703125" customWidth="1"/>
    <col min="4357" max="4357" width="14.85546875" customWidth="1"/>
    <col min="4361" max="4361" width="10.7109375" customWidth="1"/>
    <col min="4366" max="4366" width="13.85546875" customWidth="1"/>
    <col min="4367" max="4367" width="13.140625" customWidth="1"/>
    <col min="4368" max="4368" width="13" customWidth="1"/>
    <col min="4369" max="4369" width="13.140625" customWidth="1"/>
    <col min="4384" max="4385" width="13" customWidth="1"/>
    <col min="4389" max="4389" width="12.5703125" customWidth="1"/>
    <col min="4390" max="4390" width="13.42578125" customWidth="1"/>
    <col min="4391" max="4391" width="13.28515625" customWidth="1"/>
    <col min="4393" max="4393" width="12.5703125" customWidth="1"/>
    <col min="4613" max="4613" width="14.85546875" customWidth="1"/>
    <col min="4617" max="4617" width="10.7109375" customWidth="1"/>
    <col min="4622" max="4622" width="13.85546875" customWidth="1"/>
    <col min="4623" max="4623" width="13.140625" customWidth="1"/>
    <col min="4624" max="4624" width="13" customWidth="1"/>
    <col min="4625" max="4625" width="13.140625" customWidth="1"/>
    <col min="4640" max="4641" width="13" customWidth="1"/>
    <col min="4645" max="4645" width="12.5703125" customWidth="1"/>
    <col min="4646" max="4646" width="13.42578125" customWidth="1"/>
    <col min="4647" max="4647" width="13.28515625" customWidth="1"/>
    <col min="4649" max="4649" width="12.5703125" customWidth="1"/>
    <col min="4869" max="4869" width="14.85546875" customWidth="1"/>
    <col min="4873" max="4873" width="10.7109375" customWidth="1"/>
    <col min="4878" max="4878" width="13.85546875" customWidth="1"/>
    <col min="4879" max="4879" width="13.140625" customWidth="1"/>
    <col min="4880" max="4880" width="13" customWidth="1"/>
    <col min="4881" max="4881" width="13.140625" customWidth="1"/>
    <col min="4896" max="4897" width="13" customWidth="1"/>
    <col min="4901" max="4901" width="12.5703125" customWidth="1"/>
    <col min="4902" max="4902" width="13.42578125" customWidth="1"/>
    <col min="4903" max="4903" width="13.28515625" customWidth="1"/>
    <col min="4905" max="4905" width="12.5703125" customWidth="1"/>
    <col min="5125" max="5125" width="14.85546875" customWidth="1"/>
    <col min="5129" max="5129" width="10.7109375" customWidth="1"/>
    <col min="5134" max="5134" width="13.85546875" customWidth="1"/>
    <col min="5135" max="5135" width="13.140625" customWidth="1"/>
    <col min="5136" max="5136" width="13" customWidth="1"/>
    <col min="5137" max="5137" width="13.140625" customWidth="1"/>
    <col min="5152" max="5153" width="13" customWidth="1"/>
    <col min="5157" max="5157" width="12.5703125" customWidth="1"/>
    <col min="5158" max="5158" width="13.42578125" customWidth="1"/>
    <col min="5159" max="5159" width="13.28515625" customWidth="1"/>
    <col min="5161" max="5161" width="12.5703125" customWidth="1"/>
    <col min="5381" max="5381" width="14.85546875" customWidth="1"/>
    <col min="5385" max="5385" width="10.7109375" customWidth="1"/>
    <col min="5390" max="5390" width="13.85546875" customWidth="1"/>
    <col min="5391" max="5391" width="13.140625" customWidth="1"/>
    <col min="5392" max="5392" width="13" customWidth="1"/>
    <col min="5393" max="5393" width="13.140625" customWidth="1"/>
    <col min="5408" max="5409" width="13" customWidth="1"/>
    <col min="5413" max="5413" width="12.5703125" customWidth="1"/>
    <col min="5414" max="5414" width="13.42578125" customWidth="1"/>
    <col min="5415" max="5415" width="13.28515625" customWidth="1"/>
    <col min="5417" max="5417" width="12.5703125" customWidth="1"/>
    <col min="5637" max="5637" width="14.85546875" customWidth="1"/>
    <col min="5641" max="5641" width="10.7109375" customWidth="1"/>
    <col min="5646" max="5646" width="13.85546875" customWidth="1"/>
    <col min="5647" max="5647" width="13.140625" customWidth="1"/>
    <col min="5648" max="5648" width="13" customWidth="1"/>
    <col min="5649" max="5649" width="13.140625" customWidth="1"/>
    <col min="5664" max="5665" width="13" customWidth="1"/>
    <col min="5669" max="5669" width="12.5703125" customWidth="1"/>
    <col min="5670" max="5670" width="13.42578125" customWidth="1"/>
    <col min="5671" max="5671" width="13.28515625" customWidth="1"/>
    <col min="5673" max="5673" width="12.5703125" customWidth="1"/>
    <col min="5893" max="5893" width="14.85546875" customWidth="1"/>
    <col min="5897" max="5897" width="10.7109375" customWidth="1"/>
    <col min="5902" max="5902" width="13.85546875" customWidth="1"/>
    <col min="5903" max="5903" width="13.140625" customWidth="1"/>
    <col min="5904" max="5904" width="13" customWidth="1"/>
    <col min="5905" max="5905" width="13.140625" customWidth="1"/>
    <col min="5920" max="5921" width="13" customWidth="1"/>
    <col min="5925" max="5925" width="12.5703125" customWidth="1"/>
    <col min="5926" max="5926" width="13.42578125" customWidth="1"/>
    <col min="5927" max="5927" width="13.28515625" customWidth="1"/>
    <col min="5929" max="5929" width="12.5703125" customWidth="1"/>
    <col min="6149" max="6149" width="14.85546875" customWidth="1"/>
    <col min="6153" max="6153" width="10.7109375" customWidth="1"/>
    <col min="6158" max="6158" width="13.85546875" customWidth="1"/>
    <col min="6159" max="6159" width="13.140625" customWidth="1"/>
    <col min="6160" max="6160" width="13" customWidth="1"/>
    <col min="6161" max="6161" width="13.140625" customWidth="1"/>
    <col min="6176" max="6177" width="13" customWidth="1"/>
    <col min="6181" max="6181" width="12.5703125" customWidth="1"/>
    <col min="6182" max="6182" width="13.42578125" customWidth="1"/>
    <col min="6183" max="6183" width="13.28515625" customWidth="1"/>
    <col min="6185" max="6185" width="12.5703125" customWidth="1"/>
    <col min="6405" max="6405" width="14.85546875" customWidth="1"/>
    <col min="6409" max="6409" width="10.7109375" customWidth="1"/>
    <col min="6414" max="6414" width="13.85546875" customWidth="1"/>
    <col min="6415" max="6415" width="13.140625" customWidth="1"/>
    <col min="6416" max="6416" width="13" customWidth="1"/>
    <col min="6417" max="6417" width="13.140625" customWidth="1"/>
    <col min="6432" max="6433" width="13" customWidth="1"/>
    <col min="6437" max="6437" width="12.5703125" customWidth="1"/>
    <col min="6438" max="6438" width="13.42578125" customWidth="1"/>
    <col min="6439" max="6439" width="13.28515625" customWidth="1"/>
    <col min="6441" max="6441" width="12.5703125" customWidth="1"/>
    <col min="6661" max="6661" width="14.85546875" customWidth="1"/>
    <col min="6665" max="6665" width="10.7109375" customWidth="1"/>
    <col min="6670" max="6670" width="13.85546875" customWidth="1"/>
    <col min="6671" max="6671" width="13.140625" customWidth="1"/>
    <col min="6672" max="6672" width="13" customWidth="1"/>
    <col min="6673" max="6673" width="13.140625" customWidth="1"/>
    <col min="6688" max="6689" width="13" customWidth="1"/>
    <col min="6693" max="6693" width="12.5703125" customWidth="1"/>
    <col min="6694" max="6694" width="13.42578125" customWidth="1"/>
    <col min="6695" max="6695" width="13.28515625" customWidth="1"/>
    <col min="6697" max="6697" width="12.5703125" customWidth="1"/>
    <col min="6917" max="6917" width="14.85546875" customWidth="1"/>
    <col min="6921" max="6921" width="10.7109375" customWidth="1"/>
    <col min="6926" max="6926" width="13.85546875" customWidth="1"/>
    <col min="6927" max="6927" width="13.140625" customWidth="1"/>
    <col min="6928" max="6928" width="13" customWidth="1"/>
    <col min="6929" max="6929" width="13.140625" customWidth="1"/>
    <col min="6944" max="6945" width="13" customWidth="1"/>
    <col min="6949" max="6949" width="12.5703125" customWidth="1"/>
    <col min="6950" max="6950" width="13.42578125" customWidth="1"/>
    <col min="6951" max="6951" width="13.28515625" customWidth="1"/>
    <col min="6953" max="6953" width="12.5703125" customWidth="1"/>
    <col min="7173" max="7173" width="14.85546875" customWidth="1"/>
    <col min="7177" max="7177" width="10.7109375" customWidth="1"/>
    <col min="7182" max="7182" width="13.85546875" customWidth="1"/>
    <col min="7183" max="7183" width="13.140625" customWidth="1"/>
    <col min="7184" max="7184" width="13" customWidth="1"/>
    <col min="7185" max="7185" width="13.140625" customWidth="1"/>
    <col min="7200" max="7201" width="13" customWidth="1"/>
    <col min="7205" max="7205" width="12.5703125" customWidth="1"/>
    <col min="7206" max="7206" width="13.42578125" customWidth="1"/>
    <col min="7207" max="7207" width="13.28515625" customWidth="1"/>
    <col min="7209" max="7209" width="12.5703125" customWidth="1"/>
    <col min="7429" max="7429" width="14.85546875" customWidth="1"/>
    <col min="7433" max="7433" width="10.7109375" customWidth="1"/>
    <col min="7438" max="7438" width="13.85546875" customWidth="1"/>
    <col min="7439" max="7439" width="13.140625" customWidth="1"/>
    <col min="7440" max="7440" width="13" customWidth="1"/>
    <col min="7441" max="7441" width="13.140625" customWidth="1"/>
    <col min="7456" max="7457" width="13" customWidth="1"/>
    <col min="7461" max="7461" width="12.5703125" customWidth="1"/>
    <col min="7462" max="7462" width="13.42578125" customWidth="1"/>
    <col min="7463" max="7463" width="13.28515625" customWidth="1"/>
    <col min="7465" max="7465" width="12.5703125" customWidth="1"/>
    <col min="7685" max="7685" width="14.85546875" customWidth="1"/>
    <col min="7689" max="7689" width="10.7109375" customWidth="1"/>
    <col min="7694" max="7694" width="13.85546875" customWidth="1"/>
    <col min="7695" max="7695" width="13.140625" customWidth="1"/>
    <col min="7696" max="7696" width="13" customWidth="1"/>
    <col min="7697" max="7697" width="13.140625" customWidth="1"/>
    <col min="7712" max="7713" width="13" customWidth="1"/>
    <col min="7717" max="7717" width="12.5703125" customWidth="1"/>
    <col min="7718" max="7718" width="13.42578125" customWidth="1"/>
    <col min="7719" max="7719" width="13.28515625" customWidth="1"/>
    <col min="7721" max="7721" width="12.5703125" customWidth="1"/>
    <col min="7941" max="7941" width="14.85546875" customWidth="1"/>
    <col min="7945" max="7945" width="10.7109375" customWidth="1"/>
    <col min="7950" max="7950" width="13.85546875" customWidth="1"/>
    <col min="7951" max="7951" width="13.140625" customWidth="1"/>
    <col min="7952" max="7952" width="13" customWidth="1"/>
    <col min="7953" max="7953" width="13.140625" customWidth="1"/>
    <col min="7968" max="7969" width="13" customWidth="1"/>
    <col min="7973" max="7973" width="12.5703125" customWidth="1"/>
    <col min="7974" max="7974" width="13.42578125" customWidth="1"/>
    <col min="7975" max="7975" width="13.28515625" customWidth="1"/>
    <col min="7977" max="7977" width="12.5703125" customWidth="1"/>
    <col min="8197" max="8197" width="14.85546875" customWidth="1"/>
    <col min="8201" max="8201" width="10.7109375" customWidth="1"/>
    <col min="8206" max="8206" width="13.85546875" customWidth="1"/>
    <col min="8207" max="8207" width="13.140625" customWidth="1"/>
    <col min="8208" max="8208" width="13" customWidth="1"/>
    <col min="8209" max="8209" width="13.140625" customWidth="1"/>
    <col min="8224" max="8225" width="13" customWidth="1"/>
    <col min="8229" max="8229" width="12.5703125" customWidth="1"/>
    <col min="8230" max="8230" width="13.42578125" customWidth="1"/>
    <col min="8231" max="8231" width="13.28515625" customWidth="1"/>
    <col min="8233" max="8233" width="12.5703125" customWidth="1"/>
    <col min="8453" max="8453" width="14.85546875" customWidth="1"/>
    <col min="8457" max="8457" width="10.7109375" customWidth="1"/>
    <col min="8462" max="8462" width="13.85546875" customWidth="1"/>
    <col min="8463" max="8463" width="13.140625" customWidth="1"/>
    <col min="8464" max="8464" width="13" customWidth="1"/>
    <col min="8465" max="8465" width="13.140625" customWidth="1"/>
    <col min="8480" max="8481" width="13" customWidth="1"/>
    <col min="8485" max="8485" width="12.5703125" customWidth="1"/>
    <col min="8486" max="8486" width="13.42578125" customWidth="1"/>
    <col min="8487" max="8487" width="13.28515625" customWidth="1"/>
    <col min="8489" max="8489" width="12.5703125" customWidth="1"/>
    <col min="8709" max="8709" width="14.85546875" customWidth="1"/>
    <col min="8713" max="8713" width="10.7109375" customWidth="1"/>
    <col min="8718" max="8718" width="13.85546875" customWidth="1"/>
    <col min="8719" max="8719" width="13.140625" customWidth="1"/>
    <col min="8720" max="8720" width="13" customWidth="1"/>
    <col min="8721" max="8721" width="13.140625" customWidth="1"/>
    <col min="8736" max="8737" width="13" customWidth="1"/>
    <col min="8741" max="8741" width="12.5703125" customWidth="1"/>
    <col min="8742" max="8742" width="13.42578125" customWidth="1"/>
    <col min="8743" max="8743" width="13.28515625" customWidth="1"/>
    <col min="8745" max="8745" width="12.5703125" customWidth="1"/>
    <col min="8965" max="8965" width="14.85546875" customWidth="1"/>
    <col min="8969" max="8969" width="10.7109375" customWidth="1"/>
    <col min="8974" max="8974" width="13.85546875" customWidth="1"/>
    <col min="8975" max="8975" width="13.140625" customWidth="1"/>
    <col min="8976" max="8976" width="13" customWidth="1"/>
    <col min="8977" max="8977" width="13.140625" customWidth="1"/>
    <col min="8992" max="8993" width="13" customWidth="1"/>
    <col min="8997" max="8997" width="12.5703125" customWidth="1"/>
    <col min="8998" max="8998" width="13.42578125" customWidth="1"/>
    <col min="8999" max="8999" width="13.28515625" customWidth="1"/>
    <col min="9001" max="9001" width="12.5703125" customWidth="1"/>
    <col min="9221" max="9221" width="14.85546875" customWidth="1"/>
    <col min="9225" max="9225" width="10.7109375" customWidth="1"/>
    <col min="9230" max="9230" width="13.85546875" customWidth="1"/>
    <col min="9231" max="9231" width="13.140625" customWidth="1"/>
    <col min="9232" max="9232" width="13" customWidth="1"/>
    <col min="9233" max="9233" width="13.140625" customWidth="1"/>
    <col min="9248" max="9249" width="13" customWidth="1"/>
    <col min="9253" max="9253" width="12.5703125" customWidth="1"/>
    <col min="9254" max="9254" width="13.42578125" customWidth="1"/>
    <col min="9255" max="9255" width="13.28515625" customWidth="1"/>
    <col min="9257" max="9257" width="12.5703125" customWidth="1"/>
    <col min="9477" max="9477" width="14.85546875" customWidth="1"/>
    <col min="9481" max="9481" width="10.7109375" customWidth="1"/>
    <col min="9486" max="9486" width="13.85546875" customWidth="1"/>
    <col min="9487" max="9487" width="13.140625" customWidth="1"/>
    <col min="9488" max="9488" width="13" customWidth="1"/>
    <col min="9489" max="9489" width="13.140625" customWidth="1"/>
    <col min="9504" max="9505" width="13" customWidth="1"/>
    <col min="9509" max="9509" width="12.5703125" customWidth="1"/>
    <col min="9510" max="9510" width="13.42578125" customWidth="1"/>
    <col min="9511" max="9511" width="13.28515625" customWidth="1"/>
    <col min="9513" max="9513" width="12.5703125" customWidth="1"/>
    <col min="9733" max="9733" width="14.85546875" customWidth="1"/>
    <col min="9737" max="9737" width="10.7109375" customWidth="1"/>
    <col min="9742" max="9742" width="13.85546875" customWidth="1"/>
    <col min="9743" max="9743" width="13.140625" customWidth="1"/>
    <col min="9744" max="9744" width="13" customWidth="1"/>
    <col min="9745" max="9745" width="13.140625" customWidth="1"/>
    <col min="9760" max="9761" width="13" customWidth="1"/>
    <col min="9765" max="9765" width="12.5703125" customWidth="1"/>
    <col min="9766" max="9766" width="13.42578125" customWidth="1"/>
    <col min="9767" max="9767" width="13.28515625" customWidth="1"/>
    <col min="9769" max="9769" width="12.5703125" customWidth="1"/>
    <col min="9989" max="9989" width="14.85546875" customWidth="1"/>
    <col min="9993" max="9993" width="10.7109375" customWidth="1"/>
    <col min="9998" max="9998" width="13.85546875" customWidth="1"/>
    <col min="9999" max="9999" width="13.140625" customWidth="1"/>
    <col min="10000" max="10000" width="13" customWidth="1"/>
    <col min="10001" max="10001" width="13.140625" customWidth="1"/>
    <col min="10016" max="10017" width="13" customWidth="1"/>
    <col min="10021" max="10021" width="12.5703125" customWidth="1"/>
    <col min="10022" max="10022" width="13.42578125" customWidth="1"/>
    <col min="10023" max="10023" width="13.28515625" customWidth="1"/>
    <col min="10025" max="10025" width="12.5703125" customWidth="1"/>
    <col min="10245" max="10245" width="14.85546875" customWidth="1"/>
    <col min="10249" max="10249" width="10.7109375" customWidth="1"/>
    <col min="10254" max="10254" width="13.85546875" customWidth="1"/>
    <col min="10255" max="10255" width="13.140625" customWidth="1"/>
    <col min="10256" max="10256" width="13" customWidth="1"/>
    <col min="10257" max="10257" width="13.140625" customWidth="1"/>
    <col min="10272" max="10273" width="13" customWidth="1"/>
    <col min="10277" max="10277" width="12.5703125" customWidth="1"/>
    <col min="10278" max="10278" width="13.42578125" customWidth="1"/>
    <col min="10279" max="10279" width="13.28515625" customWidth="1"/>
    <col min="10281" max="10281" width="12.5703125" customWidth="1"/>
    <col min="10501" max="10501" width="14.85546875" customWidth="1"/>
    <col min="10505" max="10505" width="10.7109375" customWidth="1"/>
    <col min="10510" max="10510" width="13.85546875" customWidth="1"/>
    <col min="10511" max="10511" width="13.140625" customWidth="1"/>
    <col min="10512" max="10512" width="13" customWidth="1"/>
    <col min="10513" max="10513" width="13.140625" customWidth="1"/>
    <col min="10528" max="10529" width="13" customWidth="1"/>
    <col min="10533" max="10533" width="12.5703125" customWidth="1"/>
    <col min="10534" max="10534" width="13.42578125" customWidth="1"/>
    <col min="10535" max="10535" width="13.28515625" customWidth="1"/>
    <col min="10537" max="10537" width="12.5703125" customWidth="1"/>
    <col min="10757" max="10757" width="14.85546875" customWidth="1"/>
    <col min="10761" max="10761" width="10.7109375" customWidth="1"/>
    <col min="10766" max="10766" width="13.85546875" customWidth="1"/>
    <col min="10767" max="10767" width="13.140625" customWidth="1"/>
    <col min="10768" max="10768" width="13" customWidth="1"/>
    <col min="10769" max="10769" width="13.140625" customWidth="1"/>
    <col min="10784" max="10785" width="13" customWidth="1"/>
    <col min="10789" max="10789" width="12.5703125" customWidth="1"/>
    <col min="10790" max="10790" width="13.42578125" customWidth="1"/>
    <col min="10791" max="10791" width="13.28515625" customWidth="1"/>
    <col min="10793" max="10793" width="12.5703125" customWidth="1"/>
    <col min="11013" max="11013" width="14.85546875" customWidth="1"/>
    <col min="11017" max="11017" width="10.7109375" customWidth="1"/>
    <col min="11022" max="11022" width="13.85546875" customWidth="1"/>
    <col min="11023" max="11023" width="13.140625" customWidth="1"/>
    <col min="11024" max="11024" width="13" customWidth="1"/>
    <col min="11025" max="11025" width="13.140625" customWidth="1"/>
    <col min="11040" max="11041" width="13" customWidth="1"/>
    <col min="11045" max="11045" width="12.5703125" customWidth="1"/>
    <col min="11046" max="11046" width="13.42578125" customWidth="1"/>
    <col min="11047" max="11047" width="13.28515625" customWidth="1"/>
    <col min="11049" max="11049" width="12.5703125" customWidth="1"/>
    <col min="11269" max="11269" width="14.85546875" customWidth="1"/>
    <col min="11273" max="11273" width="10.7109375" customWidth="1"/>
    <col min="11278" max="11278" width="13.85546875" customWidth="1"/>
    <col min="11279" max="11279" width="13.140625" customWidth="1"/>
    <col min="11280" max="11280" width="13" customWidth="1"/>
    <col min="11281" max="11281" width="13.140625" customWidth="1"/>
    <col min="11296" max="11297" width="13" customWidth="1"/>
    <col min="11301" max="11301" width="12.5703125" customWidth="1"/>
    <col min="11302" max="11302" width="13.42578125" customWidth="1"/>
    <col min="11303" max="11303" width="13.28515625" customWidth="1"/>
    <col min="11305" max="11305" width="12.5703125" customWidth="1"/>
    <col min="11525" max="11525" width="14.85546875" customWidth="1"/>
    <col min="11529" max="11529" width="10.7109375" customWidth="1"/>
    <col min="11534" max="11534" width="13.85546875" customWidth="1"/>
    <col min="11535" max="11535" width="13.140625" customWidth="1"/>
    <col min="11536" max="11536" width="13" customWidth="1"/>
    <col min="11537" max="11537" width="13.140625" customWidth="1"/>
    <col min="11552" max="11553" width="13" customWidth="1"/>
    <col min="11557" max="11557" width="12.5703125" customWidth="1"/>
    <col min="11558" max="11558" width="13.42578125" customWidth="1"/>
    <col min="11559" max="11559" width="13.28515625" customWidth="1"/>
    <col min="11561" max="11561" width="12.5703125" customWidth="1"/>
    <col min="11781" max="11781" width="14.85546875" customWidth="1"/>
    <col min="11785" max="11785" width="10.7109375" customWidth="1"/>
    <col min="11790" max="11790" width="13.85546875" customWidth="1"/>
    <col min="11791" max="11791" width="13.140625" customWidth="1"/>
    <col min="11792" max="11792" width="13" customWidth="1"/>
    <col min="11793" max="11793" width="13.140625" customWidth="1"/>
    <col min="11808" max="11809" width="13" customWidth="1"/>
    <col min="11813" max="11813" width="12.5703125" customWidth="1"/>
    <col min="11814" max="11814" width="13.42578125" customWidth="1"/>
    <col min="11815" max="11815" width="13.28515625" customWidth="1"/>
    <col min="11817" max="11817" width="12.5703125" customWidth="1"/>
    <col min="12037" max="12037" width="14.85546875" customWidth="1"/>
    <col min="12041" max="12041" width="10.7109375" customWidth="1"/>
    <col min="12046" max="12046" width="13.85546875" customWidth="1"/>
    <col min="12047" max="12047" width="13.140625" customWidth="1"/>
    <col min="12048" max="12048" width="13" customWidth="1"/>
    <col min="12049" max="12049" width="13.140625" customWidth="1"/>
    <col min="12064" max="12065" width="13" customWidth="1"/>
    <col min="12069" max="12069" width="12.5703125" customWidth="1"/>
    <col min="12070" max="12070" width="13.42578125" customWidth="1"/>
    <col min="12071" max="12071" width="13.28515625" customWidth="1"/>
    <col min="12073" max="12073" width="12.5703125" customWidth="1"/>
    <col min="12293" max="12293" width="14.85546875" customWidth="1"/>
    <col min="12297" max="12297" width="10.7109375" customWidth="1"/>
    <col min="12302" max="12302" width="13.85546875" customWidth="1"/>
    <col min="12303" max="12303" width="13.140625" customWidth="1"/>
    <col min="12304" max="12304" width="13" customWidth="1"/>
    <col min="12305" max="12305" width="13.140625" customWidth="1"/>
    <col min="12320" max="12321" width="13" customWidth="1"/>
    <col min="12325" max="12325" width="12.5703125" customWidth="1"/>
    <col min="12326" max="12326" width="13.42578125" customWidth="1"/>
    <col min="12327" max="12327" width="13.28515625" customWidth="1"/>
    <col min="12329" max="12329" width="12.5703125" customWidth="1"/>
    <col min="12549" max="12549" width="14.85546875" customWidth="1"/>
    <col min="12553" max="12553" width="10.7109375" customWidth="1"/>
    <col min="12558" max="12558" width="13.85546875" customWidth="1"/>
    <col min="12559" max="12559" width="13.140625" customWidth="1"/>
    <col min="12560" max="12560" width="13" customWidth="1"/>
    <col min="12561" max="12561" width="13.140625" customWidth="1"/>
    <col min="12576" max="12577" width="13" customWidth="1"/>
    <col min="12581" max="12581" width="12.5703125" customWidth="1"/>
    <col min="12582" max="12582" width="13.42578125" customWidth="1"/>
    <col min="12583" max="12583" width="13.28515625" customWidth="1"/>
    <col min="12585" max="12585" width="12.5703125" customWidth="1"/>
    <col min="12805" max="12805" width="14.85546875" customWidth="1"/>
    <col min="12809" max="12809" width="10.7109375" customWidth="1"/>
    <col min="12814" max="12814" width="13.85546875" customWidth="1"/>
    <col min="12815" max="12815" width="13.140625" customWidth="1"/>
    <col min="12816" max="12816" width="13" customWidth="1"/>
    <col min="12817" max="12817" width="13.140625" customWidth="1"/>
    <col min="12832" max="12833" width="13" customWidth="1"/>
    <col min="12837" max="12837" width="12.5703125" customWidth="1"/>
    <col min="12838" max="12838" width="13.42578125" customWidth="1"/>
    <col min="12839" max="12839" width="13.28515625" customWidth="1"/>
    <col min="12841" max="12841" width="12.5703125" customWidth="1"/>
    <col min="13061" max="13061" width="14.85546875" customWidth="1"/>
    <col min="13065" max="13065" width="10.7109375" customWidth="1"/>
    <col min="13070" max="13070" width="13.85546875" customWidth="1"/>
    <col min="13071" max="13071" width="13.140625" customWidth="1"/>
    <col min="13072" max="13072" width="13" customWidth="1"/>
    <col min="13073" max="13073" width="13.140625" customWidth="1"/>
    <col min="13088" max="13089" width="13" customWidth="1"/>
    <col min="13093" max="13093" width="12.5703125" customWidth="1"/>
    <col min="13094" max="13094" width="13.42578125" customWidth="1"/>
    <col min="13095" max="13095" width="13.28515625" customWidth="1"/>
    <col min="13097" max="13097" width="12.5703125" customWidth="1"/>
    <col min="13317" max="13317" width="14.85546875" customWidth="1"/>
    <col min="13321" max="13321" width="10.7109375" customWidth="1"/>
    <col min="13326" max="13326" width="13.85546875" customWidth="1"/>
    <col min="13327" max="13327" width="13.140625" customWidth="1"/>
    <col min="13328" max="13328" width="13" customWidth="1"/>
    <col min="13329" max="13329" width="13.140625" customWidth="1"/>
    <col min="13344" max="13345" width="13" customWidth="1"/>
    <col min="13349" max="13349" width="12.5703125" customWidth="1"/>
    <col min="13350" max="13350" width="13.42578125" customWidth="1"/>
    <col min="13351" max="13351" width="13.28515625" customWidth="1"/>
    <col min="13353" max="13353" width="12.5703125" customWidth="1"/>
    <col min="13573" max="13573" width="14.85546875" customWidth="1"/>
    <col min="13577" max="13577" width="10.7109375" customWidth="1"/>
    <col min="13582" max="13582" width="13.85546875" customWidth="1"/>
    <col min="13583" max="13583" width="13.140625" customWidth="1"/>
    <col min="13584" max="13584" width="13" customWidth="1"/>
    <col min="13585" max="13585" width="13.140625" customWidth="1"/>
    <col min="13600" max="13601" width="13" customWidth="1"/>
    <col min="13605" max="13605" width="12.5703125" customWidth="1"/>
    <col min="13606" max="13606" width="13.42578125" customWidth="1"/>
    <col min="13607" max="13607" width="13.28515625" customWidth="1"/>
    <col min="13609" max="13609" width="12.5703125" customWidth="1"/>
    <col min="13829" max="13829" width="14.85546875" customWidth="1"/>
    <col min="13833" max="13833" width="10.7109375" customWidth="1"/>
    <col min="13838" max="13838" width="13.85546875" customWidth="1"/>
    <col min="13839" max="13839" width="13.140625" customWidth="1"/>
    <col min="13840" max="13840" width="13" customWidth="1"/>
    <col min="13841" max="13841" width="13.140625" customWidth="1"/>
    <col min="13856" max="13857" width="13" customWidth="1"/>
    <col min="13861" max="13861" width="12.5703125" customWidth="1"/>
    <col min="13862" max="13862" width="13.42578125" customWidth="1"/>
    <col min="13863" max="13863" width="13.28515625" customWidth="1"/>
    <col min="13865" max="13865" width="12.5703125" customWidth="1"/>
    <col min="14085" max="14085" width="14.85546875" customWidth="1"/>
    <col min="14089" max="14089" width="10.7109375" customWidth="1"/>
    <col min="14094" max="14094" width="13.85546875" customWidth="1"/>
    <col min="14095" max="14095" width="13.140625" customWidth="1"/>
    <col min="14096" max="14096" width="13" customWidth="1"/>
    <col min="14097" max="14097" width="13.140625" customWidth="1"/>
    <col min="14112" max="14113" width="13" customWidth="1"/>
    <col min="14117" max="14117" width="12.5703125" customWidth="1"/>
    <col min="14118" max="14118" width="13.42578125" customWidth="1"/>
    <col min="14119" max="14119" width="13.28515625" customWidth="1"/>
    <col min="14121" max="14121" width="12.5703125" customWidth="1"/>
    <col min="14341" max="14341" width="14.85546875" customWidth="1"/>
    <col min="14345" max="14345" width="10.7109375" customWidth="1"/>
    <col min="14350" max="14350" width="13.85546875" customWidth="1"/>
    <col min="14351" max="14351" width="13.140625" customWidth="1"/>
    <col min="14352" max="14352" width="13" customWidth="1"/>
    <col min="14353" max="14353" width="13.140625" customWidth="1"/>
    <col min="14368" max="14369" width="13" customWidth="1"/>
    <col min="14373" max="14373" width="12.5703125" customWidth="1"/>
    <col min="14374" max="14374" width="13.42578125" customWidth="1"/>
    <col min="14375" max="14375" width="13.28515625" customWidth="1"/>
    <col min="14377" max="14377" width="12.5703125" customWidth="1"/>
    <col min="14597" max="14597" width="14.85546875" customWidth="1"/>
    <col min="14601" max="14601" width="10.7109375" customWidth="1"/>
    <col min="14606" max="14606" width="13.85546875" customWidth="1"/>
    <col min="14607" max="14607" width="13.140625" customWidth="1"/>
    <col min="14608" max="14608" width="13" customWidth="1"/>
    <col min="14609" max="14609" width="13.140625" customWidth="1"/>
    <col min="14624" max="14625" width="13" customWidth="1"/>
    <col min="14629" max="14629" width="12.5703125" customWidth="1"/>
    <col min="14630" max="14630" width="13.42578125" customWidth="1"/>
    <col min="14631" max="14631" width="13.28515625" customWidth="1"/>
    <col min="14633" max="14633" width="12.5703125" customWidth="1"/>
    <col min="14853" max="14853" width="14.85546875" customWidth="1"/>
    <col min="14857" max="14857" width="10.7109375" customWidth="1"/>
    <col min="14862" max="14862" width="13.85546875" customWidth="1"/>
    <col min="14863" max="14863" width="13.140625" customWidth="1"/>
    <col min="14864" max="14864" width="13" customWidth="1"/>
    <col min="14865" max="14865" width="13.140625" customWidth="1"/>
    <col min="14880" max="14881" width="13" customWidth="1"/>
    <col min="14885" max="14885" width="12.5703125" customWidth="1"/>
    <col min="14886" max="14886" width="13.42578125" customWidth="1"/>
    <col min="14887" max="14887" width="13.28515625" customWidth="1"/>
    <col min="14889" max="14889" width="12.5703125" customWidth="1"/>
    <col min="15109" max="15109" width="14.85546875" customWidth="1"/>
    <col min="15113" max="15113" width="10.7109375" customWidth="1"/>
    <col min="15118" max="15118" width="13.85546875" customWidth="1"/>
    <col min="15119" max="15119" width="13.140625" customWidth="1"/>
    <col min="15120" max="15120" width="13" customWidth="1"/>
    <col min="15121" max="15121" width="13.140625" customWidth="1"/>
    <col min="15136" max="15137" width="13" customWidth="1"/>
    <col min="15141" max="15141" width="12.5703125" customWidth="1"/>
    <col min="15142" max="15142" width="13.42578125" customWidth="1"/>
    <col min="15143" max="15143" width="13.28515625" customWidth="1"/>
    <col min="15145" max="15145" width="12.5703125" customWidth="1"/>
    <col min="15365" max="15365" width="14.85546875" customWidth="1"/>
    <col min="15369" max="15369" width="10.7109375" customWidth="1"/>
    <col min="15374" max="15374" width="13.85546875" customWidth="1"/>
    <col min="15375" max="15375" width="13.140625" customWidth="1"/>
    <col min="15376" max="15376" width="13" customWidth="1"/>
    <col min="15377" max="15377" width="13.140625" customWidth="1"/>
    <col min="15392" max="15393" width="13" customWidth="1"/>
    <col min="15397" max="15397" width="12.5703125" customWidth="1"/>
    <col min="15398" max="15398" width="13.42578125" customWidth="1"/>
    <col min="15399" max="15399" width="13.28515625" customWidth="1"/>
    <col min="15401" max="15401" width="12.5703125" customWidth="1"/>
    <col min="15621" max="15621" width="14.85546875" customWidth="1"/>
    <col min="15625" max="15625" width="10.7109375" customWidth="1"/>
    <col min="15630" max="15630" width="13.85546875" customWidth="1"/>
    <col min="15631" max="15631" width="13.140625" customWidth="1"/>
    <col min="15632" max="15632" width="13" customWidth="1"/>
    <col min="15633" max="15633" width="13.140625" customWidth="1"/>
    <col min="15648" max="15649" width="13" customWidth="1"/>
    <col min="15653" max="15653" width="12.5703125" customWidth="1"/>
    <col min="15654" max="15654" width="13.42578125" customWidth="1"/>
    <col min="15655" max="15655" width="13.28515625" customWidth="1"/>
    <col min="15657" max="15657" width="12.5703125" customWidth="1"/>
    <col min="15877" max="15877" width="14.85546875" customWidth="1"/>
    <col min="15881" max="15881" width="10.7109375" customWidth="1"/>
    <col min="15886" max="15886" width="13.85546875" customWidth="1"/>
    <col min="15887" max="15887" width="13.140625" customWidth="1"/>
    <col min="15888" max="15888" width="13" customWidth="1"/>
    <col min="15889" max="15889" width="13.140625" customWidth="1"/>
    <col min="15904" max="15905" width="13" customWidth="1"/>
    <col min="15909" max="15909" width="12.5703125" customWidth="1"/>
    <col min="15910" max="15910" width="13.42578125" customWidth="1"/>
    <col min="15911" max="15911" width="13.28515625" customWidth="1"/>
    <col min="15913" max="15913" width="12.5703125" customWidth="1"/>
    <col min="16133" max="16133" width="14.85546875" customWidth="1"/>
    <col min="16137" max="16137" width="10.7109375" customWidth="1"/>
    <col min="16142" max="16142" width="13.85546875" customWidth="1"/>
    <col min="16143" max="16143" width="13.140625" customWidth="1"/>
    <col min="16144" max="16144" width="13" customWidth="1"/>
    <col min="16145" max="16145" width="13.140625" customWidth="1"/>
    <col min="16160" max="16161" width="13" customWidth="1"/>
    <col min="16165" max="16165" width="12.5703125" customWidth="1"/>
    <col min="16166" max="16166" width="13.42578125" customWidth="1"/>
    <col min="16167" max="16167" width="13.28515625" customWidth="1"/>
    <col min="16169" max="16169" width="12.5703125" customWidth="1"/>
  </cols>
  <sheetData>
    <row r="2" spans="1:38" x14ac:dyDescent="0.25">
      <c r="A2" s="7" t="s">
        <v>13</v>
      </c>
      <c r="S2" s="7" t="s">
        <v>14</v>
      </c>
    </row>
    <row r="3" spans="1:38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S3" t="s">
        <v>0</v>
      </c>
      <c r="T3" t="s">
        <v>1</v>
      </c>
      <c r="U3" t="s">
        <v>2</v>
      </c>
      <c r="V3" t="s">
        <v>3</v>
      </c>
      <c r="W3" t="s">
        <v>4</v>
      </c>
      <c r="X3" t="s">
        <v>5</v>
      </c>
      <c r="Y3" t="s">
        <v>6</v>
      </c>
      <c r="Z3" t="s">
        <v>7</v>
      </c>
      <c r="AA3" t="s">
        <v>8</v>
      </c>
      <c r="AB3" t="s">
        <v>9</v>
      </c>
      <c r="AC3" t="s">
        <v>10</v>
      </c>
      <c r="AD3" t="s">
        <v>11</v>
      </c>
      <c r="AF3" t="s">
        <v>15</v>
      </c>
      <c r="AG3" t="s">
        <v>16</v>
      </c>
      <c r="AH3" t="s">
        <v>17</v>
      </c>
      <c r="AI3" t="s">
        <v>11</v>
      </c>
      <c r="AK3" t="s">
        <v>18</v>
      </c>
      <c r="AL3" t="s">
        <v>19</v>
      </c>
    </row>
    <row r="4" spans="1:38" x14ac:dyDescent="0.25">
      <c r="A4" s="2">
        <v>1983</v>
      </c>
      <c r="B4" s="2"/>
      <c r="C4" s="2">
        <v>1</v>
      </c>
      <c r="D4" s="2">
        <v>3</v>
      </c>
      <c r="E4" s="2"/>
      <c r="F4" s="2"/>
      <c r="G4" s="2"/>
      <c r="H4" s="2"/>
      <c r="I4" s="2"/>
      <c r="J4" s="2"/>
      <c r="K4" s="2"/>
      <c r="L4" s="2">
        <f>SUM(B4:K4)</f>
        <v>4</v>
      </c>
      <c r="S4">
        <v>1983</v>
      </c>
      <c r="T4">
        <v>6.2</v>
      </c>
      <c r="U4">
        <v>4.4000000000000004</v>
      </c>
      <c r="V4">
        <v>36.299999999999997</v>
      </c>
      <c r="W4">
        <v>1.2</v>
      </c>
      <c r="Y4">
        <v>0.6</v>
      </c>
      <c r="AD4">
        <f>SUM(T4:AC4)</f>
        <v>48.7</v>
      </c>
      <c r="AF4" s="8">
        <f>LN(AG4+1)</f>
        <v>1.9740810260220096</v>
      </c>
      <c r="AG4">
        <f>T4+B4</f>
        <v>6.2</v>
      </c>
      <c r="AH4">
        <f>U4+C4</f>
        <v>5.4</v>
      </c>
      <c r="AI4">
        <f t="shared" ref="AI4:AI19" si="0">AD4+L4</f>
        <v>52.7</v>
      </c>
      <c r="AK4">
        <f t="shared" ref="AK4:AK19" si="1">AG4/AI4</f>
        <v>0.11764705882352941</v>
      </c>
      <c r="AL4">
        <f>AH4/AI4</f>
        <v>0.10246679316888045</v>
      </c>
    </row>
    <row r="5" spans="1:38" x14ac:dyDescent="0.25">
      <c r="A5" s="2">
        <v>1984</v>
      </c>
      <c r="B5" s="2">
        <v>1.5</v>
      </c>
      <c r="C5" s="2"/>
      <c r="D5" s="2">
        <v>1.5</v>
      </c>
      <c r="E5" s="2"/>
      <c r="F5" s="2">
        <v>0.7</v>
      </c>
      <c r="G5" s="2"/>
      <c r="H5" s="2">
        <v>1.5</v>
      </c>
      <c r="I5" s="2"/>
      <c r="J5" s="2"/>
      <c r="K5" s="2"/>
      <c r="L5" s="2">
        <f t="shared" ref="L5:L19" si="2">SUM(B5:K5)</f>
        <v>5.2</v>
      </c>
      <c r="S5">
        <v>1984</v>
      </c>
      <c r="T5">
        <v>8.8000000000000007</v>
      </c>
      <c r="AD5">
        <f>SUM(T5:AC5)</f>
        <v>8.8000000000000007</v>
      </c>
      <c r="AF5" s="8">
        <f t="shared" ref="AF5:AF19" si="3">LN(AG5+1)</f>
        <v>2.4248027257182949</v>
      </c>
      <c r="AG5">
        <f t="shared" ref="AG5:AH19" si="4">T5+B5</f>
        <v>10.3</v>
      </c>
      <c r="AH5">
        <f t="shared" si="4"/>
        <v>0</v>
      </c>
      <c r="AI5">
        <f t="shared" si="0"/>
        <v>14</v>
      </c>
      <c r="AK5">
        <f t="shared" si="1"/>
        <v>0.73571428571428577</v>
      </c>
      <c r="AL5">
        <f t="shared" ref="AL5:AL19" si="5">AH5/AI5</f>
        <v>0</v>
      </c>
    </row>
    <row r="6" spans="1:38" x14ac:dyDescent="0.25">
      <c r="A6" s="2">
        <v>1985</v>
      </c>
      <c r="B6" s="2">
        <v>0.4</v>
      </c>
      <c r="C6" s="2">
        <v>1.3</v>
      </c>
      <c r="D6" s="2"/>
      <c r="E6" s="2"/>
      <c r="F6" s="2"/>
      <c r="G6" s="2"/>
      <c r="H6" s="2"/>
      <c r="I6" s="2"/>
      <c r="J6" s="2"/>
      <c r="K6" s="2"/>
      <c r="L6" s="2">
        <f t="shared" si="2"/>
        <v>1.7000000000000002</v>
      </c>
      <c r="S6">
        <v>1985</v>
      </c>
      <c r="AD6">
        <f t="shared" ref="AD6:AD16" si="6">SUM(T6:AC6)</f>
        <v>0</v>
      </c>
      <c r="AF6" s="8">
        <f t="shared" si="3"/>
        <v>0.33647223662121289</v>
      </c>
      <c r="AG6">
        <f t="shared" si="4"/>
        <v>0.4</v>
      </c>
      <c r="AH6">
        <f t="shared" si="4"/>
        <v>1.3</v>
      </c>
      <c r="AI6">
        <f t="shared" si="0"/>
        <v>1.7000000000000002</v>
      </c>
      <c r="AK6">
        <f t="shared" si="1"/>
        <v>0.23529411764705882</v>
      </c>
      <c r="AL6">
        <f t="shared" si="5"/>
        <v>0.76470588235294112</v>
      </c>
    </row>
    <row r="7" spans="1:38" x14ac:dyDescent="0.25">
      <c r="A7" s="2">
        <v>1986</v>
      </c>
      <c r="B7" s="2">
        <v>38.4</v>
      </c>
      <c r="C7" s="2">
        <v>18.399999999999999</v>
      </c>
      <c r="D7" s="2"/>
      <c r="E7" s="2">
        <v>7.2</v>
      </c>
      <c r="F7" s="2">
        <v>0.8</v>
      </c>
      <c r="G7" s="2"/>
      <c r="H7" s="2"/>
      <c r="I7" s="2"/>
      <c r="J7" s="2"/>
      <c r="K7" s="2"/>
      <c r="L7" s="2">
        <f t="shared" si="2"/>
        <v>64.8</v>
      </c>
      <c r="S7">
        <v>1986</v>
      </c>
      <c r="T7">
        <v>9</v>
      </c>
      <c r="U7">
        <v>9</v>
      </c>
      <c r="W7">
        <v>12</v>
      </c>
      <c r="X7">
        <v>1</v>
      </c>
      <c r="Y7">
        <v>1</v>
      </c>
      <c r="AD7">
        <f t="shared" si="6"/>
        <v>32</v>
      </c>
      <c r="AF7" s="8">
        <f t="shared" si="3"/>
        <v>3.8794998137225858</v>
      </c>
      <c r="AG7">
        <f t="shared" si="4"/>
        <v>47.4</v>
      </c>
      <c r="AH7">
        <f t="shared" si="4"/>
        <v>27.4</v>
      </c>
      <c r="AI7">
        <f t="shared" si="0"/>
        <v>96.8</v>
      </c>
      <c r="AK7">
        <f t="shared" si="1"/>
        <v>0.48966942148760328</v>
      </c>
      <c r="AL7">
        <f t="shared" si="5"/>
        <v>0.28305785123966942</v>
      </c>
    </row>
    <row r="8" spans="1:38" x14ac:dyDescent="0.25">
      <c r="A8" s="2">
        <v>1987</v>
      </c>
      <c r="B8" s="2">
        <v>1.3</v>
      </c>
      <c r="C8" s="2">
        <v>1.3</v>
      </c>
      <c r="D8" s="2"/>
      <c r="E8" s="2">
        <v>1.3</v>
      </c>
      <c r="F8" s="2"/>
      <c r="G8" s="2"/>
      <c r="H8" s="2"/>
      <c r="I8" s="2"/>
      <c r="J8" s="2"/>
      <c r="K8" s="2"/>
      <c r="L8" s="2">
        <f t="shared" si="2"/>
        <v>3.9000000000000004</v>
      </c>
      <c r="S8">
        <v>1987</v>
      </c>
      <c r="V8">
        <v>4</v>
      </c>
      <c r="AD8">
        <f t="shared" si="6"/>
        <v>4</v>
      </c>
      <c r="AF8" s="8">
        <f t="shared" si="3"/>
        <v>0.83290912293510388</v>
      </c>
      <c r="AG8">
        <f t="shared" si="4"/>
        <v>1.3</v>
      </c>
      <c r="AH8">
        <f t="shared" si="4"/>
        <v>1.3</v>
      </c>
      <c r="AI8">
        <f t="shared" si="0"/>
        <v>7.9</v>
      </c>
      <c r="AK8">
        <f t="shared" si="1"/>
        <v>0.16455696202531644</v>
      </c>
      <c r="AL8">
        <f t="shared" si="5"/>
        <v>0.16455696202531644</v>
      </c>
    </row>
    <row r="9" spans="1:38" x14ac:dyDescent="0.25">
      <c r="A9" s="2">
        <v>1988</v>
      </c>
      <c r="B9" s="2">
        <v>6</v>
      </c>
      <c r="C9" s="2">
        <v>3</v>
      </c>
      <c r="D9" s="2"/>
      <c r="E9" s="2">
        <v>2</v>
      </c>
      <c r="F9" s="2"/>
      <c r="G9" s="2"/>
      <c r="H9" s="2">
        <v>2</v>
      </c>
      <c r="I9" s="2"/>
      <c r="J9" s="2"/>
      <c r="K9" s="2"/>
      <c r="L9" s="2">
        <f t="shared" si="2"/>
        <v>13</v>
      </c>
      <c r="S9">
        <v>1988</v>
      </c>
      <c r="T9">
        <v>52</v>
      </c>
      <c r="V9">
        <v>1.3</v>
      </c>
      <c r="W9">
        <v>8</v>
      </c>
      <c r="AA9">
        <v>1.3</v>
      </c>
      <c r="AD9">
        <f t="shared" si="6"/>
        <v>62.599999999999994</v>
      </c>
      <c r="AF9" s="8">
        <f t="shared" si="3"/>
        <v>4.0775374439057197</v>
      </c>
      <c r="AG9">
        <f t="shared" si="4"/>
        <v>58</v>
      </c>
      <c r="AH9">
        <f t="shared" si="4"/>
        <v>3</v>
      </c>
      <c r="AI9">
        <f t="shared" si="0"/>
        <v>75.599999999999994</v>
      </c>
      <c r="AK9">
        <f t="shared" si="1"/>
        <v>0.76719576719576721</v>
      </c>
      <c r="AL9">
        <f t="shared" si="5"/>
        <v>3.9682539682539687E-2</v>
      </c>
    </row>
    <row r="10" spans="1:38" x14ac:dyDescent="0.25">
      <c r="A10" s="2">
        <v>1989</v>
      </c>
      <c r="B10" s="2">
        <v>88</v>
      </c>
      <c r="C10" s="2">
        <v>8</v>
      </c>
      <c r="D10" s="2">
        <v>4</v>
      </c>
      <c r="E10" s="2">
        <v>0.7</v>
      </c>
      <c r="F10" s="2"/>
      <c r="G10" s="2"/>
      <c r="H10" s="2"/>
      <c r="I10" s="2"/>
      <c r="J10" s="2"/>
      <c r="K10" s="2"/>
      <c r="L10" s="2">
        <f t="shared" si="2"/>
        <v>100.7</v>
      </c>
      <c r="S10">
        <v>1989</v>
      </c>
      <c r="T10">
        <v>29.3</v>
      </c>
      <c r="U10">
        <v>2.1</v>
      </c>
      <c r="V10">
        <v>0.7</v>
      </c>
      <c r="X10">
        <v>0.7</v>
      </c>
      <c r="AD10">
        <f t="shared" si="6"/>
        <v>32.800000000000004</v>
      </c>
      <c r="AF10" s="8">
        <f t="shared" si="3"/>
        <v>4.773223770984341</v>
      </c>
      <c r="AG10">
        <f t="shared" si="4"/>
        <v>117.3</v>
      </c>
      <c r="AH10">
        <f t="shared" si="4"/>
        <v>10.1</v>
      </c>
      <c r="AI10">
        <f t="shared" si="0"/>
        <v>133.5</v>
      </c>
      <c r="AK10">
        <f t="shared" si="1"/>
        <v>0.87865168539325844</v>
      </c>
      <c r="AL10">
        <f t="shared" si="5"/>
        <v>7.5655430711610488E-2</v>
      </c>
    </row>
    <row r="11" spans="1:38" x14ac:dyDescent="0.25">
      <c r="A11" s="2">
        <v>1990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>
        <f t="shared" si="2"/>
        <v>0</v>
      </c>
      <c r="S11">
        <v>1990</v>
      </c>
      <c r="T11">
        <v>3.2</v>
      </c>
      <c r="U11">
        <v>0.8</v>
      </c>
      <c r="AD11">
        <f t="shared" si="6"/>
        <v>4</v>
      </c>
      <c r="AF11" s="8">
        <f t="shared" si="3"/>
        <v>1.4350845252893227</v>
      </c>
      <c r="AG11">
        <f t="shared" si="4"/>
        <v>3.2</v>
      </c>
      <c r="AH11">
        <f t="shared" si="4"/>
        <v>0.8</v>
      </c>
      <c r="AI11">
        <f t="shared" si="0"/>
        <v>4</v>
      </c>
      <c r="AK11">
        <f t="shared" si="1"/>
        <v>0.8</v>
      </c>
      <c r="AL11">
        <f t="shared" si="5"/>
        <v>0.2</v>
      </c>
    </row>
    <row r="12" spans="1:38" x14ac:dyDescent="0.25">
      <c r="A12" s="2">
        <v>1991</v>
      </c>
      <c r="B12" s="2"/>
      <c r="C12" s="2"/>
      <c r="D12" s="2">
        <v>7</v>
      </c>
      <c r="E12" s="2"/>
      <c r="F12" s="2"/>
      <c r="G12" s="2"/>
      <c r="H12" s="2"/>
      <c r="I12" s="2"/>
      <c r="J12" s="2"/>
      <c r="K12" s="2"/>
      <c r="L12" s="2">
        <f t="shared" si="2"/>
        <v>7</v>
      </c>
      <c r="S12">
        <v>1991</v>
      </c>
      <c r="T12">
        <v>19</v>
      </c>
      <c r="W12">
        <v>2</v>
      </c>
      <c r="AA12">
        <v>6</v>
      </c>
      <c r="AD12">
        <f t="shared" si="6"/>
        <v>27</v>
      </c>
      <c r="AF12" s="8">
        <f t="shared" si="3"/>
        <v>2.9957322735539909</v>
      </c>
      <c r="AG12">
        <f t="shared" si="4"/>
        <v>19</v>
      </c>
      <c r="AH12">
        <f t="shared" si="4"/>
        <v>0</v>
      </c>
      <c r="AI12">
        <f t="shared" si="0"/>
        <v>34</v>
      </c>
      <c r="AK12">
        <f t="shared" si="1"/>
        <v>0.55882352941176472</v>
      </c>
      <c r="AL12">
        <f t="shared" si="5"/>
        <v>0</v>
      </c>
    </row>
    <row r="13" spans="1:38" x14ac:dyDescent="0.25">
      <c r="A13" s="2">
        <v>1992</v>
      </c>
      <c r="B13" s="2">
        <v>0.9</v>
      </c>
      <c r="C13" s="2">
        <v>4.5</v>
      </c>
      <c r="D13" s="2">
        <v>6.4</v>
      </c>
      <c r="E13" s="2"/>
      <c r="F13" s="2"/>
      <c r="G13" s="2"/>
      <c r="H13" s="2"/>
      <c r="I13" s="2">
        <v>0.9</v>
      </c>
      <c r="J13" s="2">
        <v>1.8</v>
      </c>
      <c r="K13" s="2"/>
      <c r="L13" s="2">
        <f t="shared" si="2"/>
        <v>14.500000000000002</v>
      </c>
      <c r="S13">
        <v>1992</v>
      </c>
      <c r="T13">
        <v>12.9</v>
      </c>
      <c r="U13">
        <v>0.7</v>
      </c>
      <c r="W13">
        <v>0.7</v>
      </c>
      <c r="AA13">
        <v>2.1</v>
      </c>
      <c r="AD13">
        <f t="shared" si="6"/>
        <v>16.399999999999999</v>
      </c>
      <c r="AF13" s="8">
        <f t="shared" si="3"/>
        <v>2.6946271807700692</v>
      </c>
      <c r="AG13">
        <f t="shared" si="4"/>
        <v>13.8</v>
      </c>
      <c r="AH13">
        <f t="shared" si="4"/>
        <v>5.2</v>
      </c>
      <c r="AI13">
        <f t="shared" si="0"/>
        <v>30.9</v>
      </c>
      <c r="AK13">
        <f t="shared" si="1"/>
        <v>0.44660194174757284</v>
      </c>
      <c r="AL13">
        <f t="shared" si="5"/>
        <v>0.16828478964401297</v>
      </c>
    </row>
    <row r="14" spans="1:38" x14ac:dyDescent="0.25">
      <c r="A14" s="2">
        <v>1993</v>
      </c>
      <c r="B14" s="2">
        <v>2.4</v>
      </c>
      <c r="C14" s="2"/>
      <c r="D14" s="2">
        <v>4.8</v>
      </c>
      <c r="E14" s="2"/>
      <c r="F14" s="2">
        <v>0.8</v>
      </c>
      <c r="G14" s="2"/>
      <c r="H14" s="2">
        <v>0.8</v>
      </c>
      <c r="I14" s="2">
        <v>0.8</v>
      </c>
      <c r="J14" s="2">
        <v>1.6</v>
      </c>
      <c r="K14" s="2"/>
      <c r="L14" s="2">
        <f t="shared" si="2"/>
        <v>11.2</v>
      </c>
      <c r="S14">
        <v>1993</v>
      </c>
      <c r="T14">
        <v>19</v>
      </c>
      <c r="U14">
        <v>9.6999999999999993</v>
      </c>
      <c r="V14">
        <v>3</v>
      </c>
      <c r="W14">
        <v>0.2</v>
      </c>
      <c r="Y14">
        <v>1.5</v>
      </c>
      <c r="AD14">
        <f t="shared" si="6"/>
        <v>33.4</v>
      </c>
      <c r="AF14" s="8">
        <f t="shared" si="3"/>
        <v>3.1090609588609941</v>
      </c>
      <c r="AG14">
        <f t="shared" si="4"/>
        <v>21.4</v>
      </c>
      <c r="AH14">
        <f t="shared" si="4"/>
        <v>9.6999999999999993</v>
      </c>
      <c r="AI14">
        <f t="shared" si="0"/>
        <v>44.599999999999994</v>
      </c>
      <c r="AK14">
        <f t="shared" si="1"/>
        <v>0.47982062780269064</v>
      </c>
      <c r="AL14">
        <f t="shared" si="5"/>
        <v>0.21748878923766818</v>
      </c>
    </row>
    <row r="15" spans="1:38" x14ac:dyDescent="0.25">
      <c r="A15" s="2">
        <v>1994</v>
      </c>
      <c r="B15" s="2">
        <v>20.9</v>
      </c>
      <c r="C15" s="2">
        <v>13.6</v>
      </c>
      <c r="D15" s="2">
        <v>249.1</v>
      </c>
      <c r="E15" s="2">
        <v>4.5</v>
      </c>
      <c r="F15" s="2">
        <v>12.7</v>
      </c>
      <c r="G15" s="2"/>
      <c r="H15" s="2">
        <v>0.9</v>
      </c>
      <c r="I15" s="2"/>
      <c r="J15" s="2">
        <v>1.8</v>
      </c>
      <c r="K15" s="2">
        <v>2.7</v>
      </c>
      <c r="L15" s="2">
        <f t="shared" si="2"/>
        <v>306.2</v>
      </c>
      <c r="S15">
        <v>1994</v>
      </c>
      <c r="T15">
        <v>100.8</v>
      </c>
      <c r="U15">
        <v>14.6</v>
      </c>
      <c r="V15">
        <v>91.5</v>
      </c>
      <c r="W15">
        <v>21.5</v>
      </c>
      <c r="Y15">
        <v>3.1</v>
      </c>
      <c r="AA15">
        <v>0.8</v>
      </c>
      <c r="AD15">
        <f t="shared" si="6"/>
        <v>232.29999999999998</v>
      </c>
      <c r="AF15" s="8">
        <f t="shared" si="3"/>
        <v>4.8097423517168654</v>
      </c>
      <c r="AG15">
        <f t="shared" si="4"/>
        <v>121.69999999999999</v>
      </c>
      <c r="AH15">
        <f t="shared" si="4"/>
        <v>28.2</v>
      </c>
      <c r="AI15">
        <f t="shared" si="0"/>
        <v>538.5</v>
      </c>
      <c r="AK15">
        <f t="shared" si="1"/>
        <v>0.22599814298978643</v>
      </c>
      <c r="AL15">
        <f t="shared" si="5"/>
        <v>5.2367688022284122E-2</v>
      </c>
    </row>
    <row r="16" spans="1:38" x14ac:dyDescent="0.25">
      <c r="A16" s="2">
        <v>1995</v>
      </c>
      <c r="B16" s="2"/>
      <c r="C16" s="2">
        <v>7.3</v>
      </c>
      <c r="D16" s="2">
        <v>97.3</v>
      </c>
      <c r="E16" s="2">
        <v>0.9</v>
      </c>
      <c r="F16" s="2">
        <v>21.8</v>
      </c>
      <c r="G16" s="2"/>
      <c r="H16" s="2">
        <v>1.8</v>
      </c>
      <c r="I16" s="2"/>
      <c r="J16" s="2">
        <v>3.6</v>
      </c>
      <c r="K16" s="2"/>
      <c r="L16" s="2">
        <f t="shared" si="2"/>
        <v>132.69999999999999</v>
      </c>
      <c r="S16">
        <v>1995</v>
      </c>
      <c r="T16">
        <v>2.7</v>
      </c>
      <c r="U16">
        <v>12.7</v>
      </c>
      <c r="V16">
        <v>89.3</v>
      </c>
      <c r="W16">
        <v>10.7</v>
      </c>
      <c r="X16">
        <v>0.7</v>
      </c>
      <c r="Y16">
        <v>4.7</v>
      </c>
      <c r="AC16">
        <v>0.7</v>
      </c>
      <c r="AD16">
        <f t="shared" si="6"/>
        <v>121.5</v>
      </c>
      <c r="AF16" s="8">
        <f t="shared" si="3"/>
        <v>1.3083328196501789</v>
      </c>
      <c r="AG16">
        <f t="shared" si="4"/>
        <v>2.7</v>
      </c>
      <c r="AH16">
        <f t="shared" si="4"/>
        <v>20</v>
      </c>
      <c r="AI16">
        <f t="shared" si="0"/>
        <v>254.2</v>
      </c>
      <c r="AK16">
        <f t="shared" si="1"/>
        <v>1.0621557828481511E-2</v>
      </c>
      <c r="AL16">
        <f t="shared" si="5"/>
        <v>7.8678206136900089E-2</v>
      </c>
    </row>
    <row r="17" spans="1:38" x14ac:dyDescent="0.25">
      <c r="A17" s="2">
        <v>1996</v>
      </c>
      <c r="B17" s="2">
        <v>59.3</v>
      </c>
      <c r="C17" s="2">
        <v>6.7</v>
      </c>
      <c r="D17" s="2">
        <v>5.3</v>
      </c>
      <c r="E17" s="2">
        <v>5.3</v>
      </c>
      <c r="F17" s="2">
        <v>1.3</v>
      </c>
      <c r="G17" s="2">
        <v>3.3</v>
      </c>
      <c r="H17" s="2">
        <v>3.3</v>
      </c>
      <c r="I17" s="2"/>
      <c r="J17" s="2">
        <v>0.7</v>
      </c>
      <c r="K17" s="2">
        <v>6.7</v>
      </c>
      <c r="L17" s="2">
        <f t="shared" si="2"/>
        <v>91.899999999999991</v>
      </c>
      <c r="S17">
        <v>1996</v>
      </c>
      <c r="T17">
        <v>121.1</v>
      </c>
      <c r="U17">
        <v>13.2</v>
      </c>
      <c r="V17">
        <v>11.1</v>
      </c>
      <c r="W17">
        <v>30</v>
      </c>
      <c r="X17">
        <v>0.5</v>
      </c>
      <c r="Y17">
        <v>1.6</v>
      </c>
      <c r="AA17">
        <v>3.7</v>
      </c>
      <c r="AC17">
        <v>19.5</v>
      </c>
      <c r="AD17">
        <f>SUM(T17:AC17)</f>
        <v>200.69999999999996</v>
      </c>
      <c r="AF17" s="8">
        <f t="shared" si="3"/>
        <v>5.2007045376810357</v>
      </c>
      <c r="AG17">
        <f t="shared" si="4"/>
        <v>180.39999999999998</v>
      </c>
      <c r="AH17">
        <f t="shared" si="4"/>
        <v>19.899999999999999</v>
      </c>
      <c r="AI17">
        <f t="shared" si="0"/>
        <v>292.59999999999997</v>
      </c>
      <c r="AK17">
        <f t="shared" si="1"/>
        <v>0.61654135338345861</v>
      </c>
      <c r="AL17">
        <f t="shared" si="5"/>
        <v>6.8010936431989064E-2</v>
      </c>
    </row>
    <row r="18" spans="1:38" x14ac:dyDescent="0.25">
      <c r="A18" s="2">
        <v>1997</v>
      </c>
      <c r="B18" s="2">
        <v>44</v>
      </c>
      <c r="C18" s="2">
        <v>110</v>
      </c>
      <c r="D18" s="2">
        <v>49</v>
      </c>
      <c r="E18" s="2">
        <v>12</v>
      </c>
      <c r="F18" s="2">
        <v>3</v>
      </c>
      <c r="G18" s="2">
        <v>18</v>
      </c>
      <c r="H18" s="2">
        <v>1</v>
      </c>
      <c r="I18" s="2"/>
      <c r="J18" s="2">
        <v>50</v>
      </c>
      <c r="K18" s="2">
        <v>18</v>
      </c>
      <c r="L18" s="2">
        <f t="shared" si="2"/>
        <v>305</v>
      </c>
      <c r="S18">
        <v>1997</v>
      </c>
      <c r="T18">
        <v>126.3</v>
      </c>
      <c r="U18">
        <v>98.9</v>
      </c>
      <c r="V18">
        <v>31.6</v>
      </c>
      <c r="W18">
        <v>8.4</v>
      </c>
      <c r="X18">
        <v>1.1000000000000001</v>
      </c>
      <c r="Y18">
        <v>68.400000000000006</v>
      </c>
      <c r="AC18">
        <v>110.5</v>
      </c>
      <c r="AD18">
        <f>SUM(T18:AC18)</f>
        <v>445.20000000000005</v>
      </c>
      <c r="AF18" s="8">
        <f t="shared" si="3"/>
        <v>5.1434164053300746</v>
      </c>
      <c r="AG18">
        <f t="shared" si="4"/>
        <v>170.3</v>
      </c>
      <c r="AH18">
        <f>U18+C18</f>
        <v>208.9</v>
      </c>
      <c r="AI18">
        <f t="shared" si="0"/>
        <v>750.2</v>
      </c>
      <c r="AK18">
        <f t="shared" si="1"/>
        <v>0.22700613169821382</v>
      </c>
      <c r="AL18">
        <f>AH18/AI18</f>
        <v>0.27845907757931215</v>
      </c>
    </row>
    <row r="19" spans="1:38" x14ac:dyDescent="0.25">
      <c r="A19" s="2">
        <v>1998</v>
      </c>
      <c r="B19" s="2">
        <v>35.799999999999997</v>
      </c>
      <c r="C19" s="2">
        <v>35</v>
      </c>
      <c r="D19" s="2">
        <v>234.2</v>
      </c>
      <c r="E19" s="2"/>
      <c r="F19" s="2"/>
      <c r="G19" s="2">
        <v>0.8</v>
      </c>
      <c r="H19" s="2">
        <v>0.8</v>
      </c>
      <c r="I19" s="2">
        <v>1.7</v>
      </c>
      <c r="J19" s="2">
        <v>6.7</v>
      </c>
      <c r="K19" s="2"/>
      <c r="L19" s="2">
        <f t="shared" si="2"/>
        <v>315</v>
      </c>
      <c r="S19">
        <v>1998</v>
      </c>
      <c r="T19">
        <v>1867.3</v>
      </c>
      <c r="U19">
        <v>58</v>
      </c>
      <c r="V19">
        <v>6.7</v>
      </c>
      <c r="W19">
        <v>4</v>
      </c>
      <c r="Y19">
        <v>64.7</v>
      </c>
      <c r="AB19">
        <v>0.7</v>
      </c>
      <c r="AC19">
        <v>22</v>
      </c>
      <c r="AD19">
        <f>SUM(T19:AC19)</f>
        <v>2023.4</v>
      </c>
      <c r="AF19" s="8">
        <f t="shared" si="3"/>
        <v>7.5517647349805337</v>
      </c>
      <c r="AG19">
        <f t="shared" si="4"/>
        <v>1903.1</v>
      </c>
      <c r="AH19">
        <f t="shared" si="4"/>
        <v>93</v>
      </c>
      <c r="AI19">
        <f t="shared" si="0"/>
        <v>2338.4</v>
      </c>
      <c r="AK19">
        <f t="shared" si="1"/>
        <v>0.81384707492302422</v>
      </c>
      <c r="AL19">
        <f t="shared" si="5"/>
        <v>3.9770783441669517E-2</v>
      </c>
    </row>
    <row r="20" spans="1:38" x14ac:dyDescent="0.25">
      <c r="AF20" s="8"/>
    </row>
    <row r="21" spans="1:38" x14ac:dyDescent="0.25">
      <c r="AF21" s="8"/>
    </row>
    <row r="22" spans="1:38" x14ac:dyDescent="0.25">
      <c r="B22" s="9" t="s">
        <v>20</v>
      </c>
      <c r="T22" s="9" t="s">
        <v>20</v>
      </c>
    </row>
    <row r="23" spans="1:38" ht="15.75" thickBot="1" x14ac:dyDescent="0.3">
      <c r="B23" t="s">
        <v>16</v>
      </c>
      <c r="C23" t="s">
        <v>17</v>
      </c>
      <c r="D23" t="s">
        <v>21</v>
      </c>
      <c r="E23" t="s">
        <v>22</v>
      </c>
      <c r="F23" t="s">
        <v>23</v>
      </c>
      <c r="G23" t="s">
        <v>24</v>
      </c>
      <c r="H23" t="s">
        <v>25</v>
      </c>
      <c r="I23" t="s">
        <v>26</v>
      </c>
      <c r="J23" t="s">
        <v>27</v>
      </c>
      <c r="K23" t="s">
        <v>28</v>
      </c>
      <c r="M23" s="10" t="s">
        <v>29</v>
      </c>
      <c r="N23" s="11"/>
      <c r="O23" s="12"/>
      <c r="P23" s="13" t="s">
        <v>30</v>
      </c>
      <c r="AE23" s="10" t="s">
        <v>29</v>
      </c>
      <c r="AF23" s="11"/>
      <c r="AG23" s="12"/>
      <c r="AH23" s="13" t="s">
        <v>30</v>
      </c>
    </row>
    <row r="24" spans="1:38" ht="31.5" customHeight="1" thickBot="1" x14ac:dyDescent="0.3">
      <c r="A24" s="14" t="s">
        <v>0</v>
      </c>
      <c r="B24" s="15" t="s">
        <v>1</v>
      </c>
      <c r="C24" s="16" t="s">
        <v>2</v>
      </c>
      <c r="D24" s="16" t="s">
        <v>3</v>
      </c>
      <c r="E24" s="16" t="s">
        <v>4</v>
      </c>
      <c r="F24" s="16" t="s">
        <v>5</v>
      </c>
      <c r="G24" s="16" t="s">
        <v>6</v>
      </c>
      <c r="H24" s="16" t="s">
        <v>31</v>
      </c>
      <c r="I24" s="16" t="s">
        <v>8</v>
      </c>
      <c r="J24" s="16" t="s">
        <v>9</v>
      </c>
      <c r="K24" s="17" t="s">
        <v>10</v>
      </c>
      <c r="L24" s="14" t="s">
        <v>32</v>
      </c>
      <c r="M24" s="18" t="s">
        <v>33</v>
      </c>
      <c r="N24" s="19" t="s">
        <v>34</v>
      </c>
      <c r="O24" s="19" t="s">
        <v>35</v>
      </c>
      <c r="P24" s="19" t="s">
        <v>36</v>
      </c>
      <c r="S24" s="14" t="s">
        <v>0</v>
      </c>
      <c r="T24" s="20" t="s">
        <v>1</v>
      </c>
      <c r="U24" s="21" t="s">
        <v>2</v>
      </c>
      <c r="V24" s="21" t="s">
        <v>3</v>
      </c>
      <c r="W24" s="21" t="s">
        <v>4</v>
      </c>
      <c r="X24" s="21" t="s">
        <v>5</v>
      </c>
      <c r="Y24" s="21" t="s">
        <v>6</v>
      </c>
      <c r="Z24" s="21" t="s">
        <v>31</v>
      </c>
      <c r="AA24" s="21" t="s">
        <v>8</v>
      </c>
      <c r="AB24" s="21" t="s">
        <v>9</v>
      </c>
      <c r="AC24" s="22" t="s">
        <v>10</v>
      </c>
      <c r="AD24" s="14" t="s">
        <v>32</v>
      </c>
      <c r="AE24" s="18" t="s">
        <v>33</v>
      </c>
      <c r="AF24" s="19" t="s">
        <v>34</v>
      </c>
      <c r="AG24" s="19" t="s">
        <v>35</v>
      </c>
      <c r="AH24" s="19" t="s">
        <v>36</v>
      </c>
    </row>
    <row r="25" spans="1:38" ht="24.95" customHeight="1" x14ac:dyDescent="0.25">
      <c r="A25" s="23">
        <v>1983</v>
      </c>
      <c r="B25" s="24"/>
      <c r="C25" s="25">
        <f>C4/$L4</f>
        <v>0.25</v>
      </c>
      <c r="D25" s="25">
        <f>D4/$L4</f>
        <v>0.75</v>
      </c>
      <c r="E25" s="25"/>
      <c r="F25" s="25"/>
      <c r="G25" s="25"/>
      <c r="H25" s="25"/>
      <c r="I25" s="25"/>
      <c r="J25" s="25"/>
      <c r="K25" s="26"/>
      <c r="L25" s="23">
        <f>COUNTA(B25:K25)</f>
        <v>2</v>
      </c>
      <c r="M25" s="27">
        <f>(B25^2+C25^2+D25^2+E25^2+F25^2+G25^2+H25^2+I25^2+J25^2+K25^2)</f>
        <v>0.625</v>
      </c>
      <c r="N25" s="28">
        <f>1-M25</f>
        <v>0.375</v>
      </c>
      <c r="O25" s="28">
        <f>1/M25</f>
        <v>1.6</v>
      </c>
      <c r="P25" s="28">
        <f>O25/L25</f>
        <v>0.8</v>
      </c>
      <c r="S25" s="29">
        <v>1983</v>
      </c>
      <c r="T25" s="30">
        <f>T4/$AD4</f>
        <v>0.12731006160164271</v>
      </c>
      <c r="U25" s="31">
        <f>U4/$AD4</f>
        <v>9.034907597535935E-2</v>
      </c>
      <c r="V25" s="31">
        <f>V4/$AD4</f>
        <v>0.74537987679671447</v>
      </c>
      <c r="W25" s="31">
        <f>W4/$AD4</f>
        <v>2.4640657084188909E-2</v>
      </c>
      <c r="X25" s="31"/>
      <c r="Y25" s="31">
        <f>Y4/$AD4</f>
        <v>1.2320328542094455E-2</v>
      </c>
      <c r="Z25" s="31"/>
      <c r="AA25" s="31"/>
      <c r="AB25" s="31"/>
      <c r="AC25" s="32"/>
      <c r="AD25" s="33">
        <f>COUNTA(T25:AC25)</f>
        <v>5</v>
      </c>
      <c r="AE25" s="27">
        <f>(T25^2+U25^2+V25^2+W25^2+X25^2+Y25^2+Z25^2+AA25^2+AB25^2+AC25^2)</f>
        <v>0.58072092052502622</v>
      </c>
      <c r="AF25" s="28">
        <f>1-AE25</f>
        <v>0.41927907947497378</v>
      </c>
      <c r="AG25" s="28">
        <f>1/AE25</f>
        <v>1.7219975459053656</v>
      </c>
      <c r="AH25" s="28">
        <f>AG25/AD25</f>
        <v>0.34439950918107309</v>
      </c>
    </row>
    <row r="26" spans="1:38" ht="24.95" customHeight="1" x14ac:dyDescent="0.25">
      <c r="A26" s="34">
        <v>1984</v>
      </c>
      <c r="B26" s="35">
        <f t="shared" ref="B26:H30" si="7">B5/$L5</f>
        <v>0.28846153846153844</v>
      </c>
      <c r="C26" s="36"/>
      <c r="D26" s="36">
        <f t="shared" si="7"/>
        <v>0.28846153846153844</v>
      </c>
      <c r="E26" s="36"/>
      <c r="F26" s="36">
        <f t="shared" si="7"/>
        <v>0.13461538461538461</v>
      </c>
      <c r="G26" s="36"/>
      <c r="H26" s="36">
        <f t="shared" si="7"/>
        <v>0.28846153846153844</v>
      </c>
      <c r="I26" s="36"/>
      <c r="J26" s="36"/>
      <c r="K26" s="37"/>
      <c r="L26" s="34">
        <f t="shared" ref="L26:L40" si="8">COUNTA(B26:K26)</f>
        <v>4</v>
      </c>
      <c r="M26" s="27">
        <f t="shared" ref="M26:M40" si="9">(B26^2+C26^2+D26^2+E26^2+F26^2+G26^2+H26^2+I26^2+J26^2+K26^2)</f>
        <v>0.26775147928994075</v>
      </c>
      <c r="N26" s="28">
        <f t="shared" ref="N26:N40" si="10">1-M26</f>
        <v>0.7322485207100593</v>
      </c>
      <c r="O26" s="28">
        <f t="shared" ref="O26:O40" si="11">1/M26</f>
        <v>3.7348066298342553</v>
      </c>
      <c r="P26" s="28">
        <f t="shared" ref="P26:P40" si="12">O26/L26</f>
        <v>0.93370165745856382</v>
      </c>
      <c r="S26" s="38">
        <v>1984</v>
      </c>
      <c r="T26" s="39">
        <f>T5/$AD5</f>
        <v>1</v>
      </c>
      <c r="U26" s="36"/>
      <c r="V26" s="36"/>
      <c r="W26" s="36"/>
      <c r="X26" s="36"/>
      <c r="Y26" s="36"/>
      <c r="Z26" s="36"/>
      <c r="AA26" s="36"/>
      <c r="AB26" s="36"/>
      <c r="AC26" s="37"/>
      <c r="AD26" s="40">
        <f t="shared" ref="AD26:AD40" si="13">COUNTA(T26:AC26)</f>
        <v>1</v>
      </c>
      <c r="AE26" s="27">
        <f t="shared" ref="AE26:AE40" si="14">(T26^2+U26^2+V26^2+W26^2+X26^2+Y26^2+Z26^2+AA26^2+AB26^2+AC26^2)</f>
        <v>1</v>
      </c>
      <c r="AF26" s="28">
        <f t="shared" ref="AF26:AF40" si="15">1-AE26</f>
        <v>0</v>
      </c>
      <c r="AG26" s="28">
        <f>1/AE26</f>
        <v>1</v>
      </c>
      <c r="AH26" s="28">
        <f t="shared" ref="AH26:AH31" si="16">AG26/AD26</f>
        <v>1</v>
      </c>
    </row>
    <row r="27" spans="1:38" ht="24.95" customHeight="1" x14ac:dyDescent="0.25">
      <c r="A27" s="34">
        <v>1985</v>
      </c>
      <c r="B27" s="35">
        <f t="shared" si="7"/>
        <v>0.23529411764705882</v>
      </c>
      <c r="C27" s="36">
        <f t="shared" si="7"/>
        <v>0.76470588235294112</v>
      </c>
      <c r="D27" s="36"/>
      <c r="E27" s="36"/>
      <c r="F27" s="36"/>
      <c r="G27" s="36"/>
      <c r="H27" s="36"/>
      <c r="I27" s="36"/>
      <c r="J27" s="36"/>
      <c r="K27" s="37"/>
      <c r="L27" s="34">
        <f t="shared" si="8"/>
        <v>2</v>
      </c>
      <c r="M27" s="27">
        <f t="shared" si="9"/>
        <v>0.6401384083044982</v>
      </c>
      <c r="N27" s="28">
        <f t="shared" si="10"/>
        <v>0.3598615916955018</v>
      </c>
      <c r="O27" s="28">
        <f t="shared" si="11"/>
        <v>1.5621621621621624</v>
      </c>
      <c r="P27" s="28">
        <f t="shared" si="12"/>
        <v>0.78108108108108121</v>
      </c>
      <c r="S27" s="38">
        <v>1985</v>
      </c>
      <c r="T27" s="39"/>
      <c r="U27" s="36"/>
      <c r="V27" s="36"/>
      <c r="W27" s="36"/>
      <c r="X27" s="36"/>
      <c r="Y27" s="36"/>
      <c r="Z27" s="36"/>
      <c r="AA27" s="36"/>
      <c r="AB27" s="36"/>
      <c r="AC27" s="37"/>
      <c r="AD27" s="40">
        <f t="shared" si="13"/>
        <v>0</v>
      </c>
      <c r="AE27" s="27">
        <f t="shared" si="14"/>
        <v>0</v>
      </c>
      <c r="AF27" s="28">
        <f t="shared" si="15"/>
        <v>1</v>
      </c>
      <c r="AG27" s="28"/>
      <c r="AH27" s="28"/>
    </row>
    <row r="28" spans="1:38" ht="24.95" customHeight="1" x14ac:dyDescent="0.25">
      <c r="A28" s="34">
        <v>1986</v>
      </c>
      <c r="B28" s="35">
        <f t="shared" si="7"/>
        <v>0.59259259259259256</v>
      </c>
      <c r="C28" s="36">
        <f t="shared" si="7"/>
        <v>0.2839506172839506</v>
      </c>
      <c r="D28" s="36"/>
      <c r="E28" s="36">
        <f>E7/$L7</f>
        <v>0.11111111111111112</v>
      </c>
      <c r="F28" s="36">
        <f>F7/$L7</f>
        <v>1.234567901234568E-2</v>
      </c>
      <c r="G28" s="36"/>
      <c r="H28" s="36"/>
      <c r="I28" s="36"/>
      <c r="J28" s="36"/>
      <c r="K28" s="37"/>
      <c r="L28" s="34">
        <f t="shared" si="8"/>
        <v>4</v>
      </c>
      <c r="M28" s="27">
        <f t="shared" si="9"/>
        <v>0.4442920286541685</v>
      </c>
      <c r="N28" s="28">
        <f t="shared" si="10"/>
        <v>0.5557079713458315</v>
      </c>
      <c r="O28" s="28">
        <f t="shared" si="11"/>
        <v>2.2507718696397947</v>
      </c>
      <c r="P28" s="28">
        <f t="shared" si="12"/>
        <v>0.56269296740994867</v>
      </c>
      <c r="S28" s="38">
        <v>1986</v>
      </c>
      <c r="T28" s="39">
        <f>T7/$AD7</f>
        <v>0.28125</v>
      </c>
      <c r="U28" s="36">
        <f>U7/$AD7</f>
        <v>0.28125</v>
      </c>
      <c r="V28" s="36"/>
      <c r="W28" s="36">
        <f>W7/$AD7</f>
        <v>0.375</v>
      </c>
      <c r="X28" s="36">
        <f>X7/$AD7</f>
        <v>3.125E-2</v>
      </c>
      <c r="Y28" s="36">
        <f>Y7/$AD7</f>
        <v>3.125E-2</v>
      </c>
      <c r="Z28" s="36"/>
      <c r="AA28" s="36"/>
      <c r="AB28" s="36"/>
      <c r="AC28" s="37"/>
      <c r="AD28" s="40">
        <f t="shared" si="13"/>
        <v>5</v>
      </c>
      <c r="AE28" s="27">
        <f t="shared" si="14"/>
        <v>0.30078125</v>
      </c>
      <c r="AF28" s="28">
        <f t="shared" si="15"/>
        <v>0.69921875</v>
      </c>
      <c r="AG28" s="28">
        <f>1/AE28</f>
        <v>3.3246753246753249</v>
      </c>
      <c r="AH28" s="28">
        <f t="shared" si="16"/>
        <v>0.66493506493506493</v>
      </c>
    </row>
    <row r="29" spans="1:38" ht="24.95" customHeight="1" x14ac:dyDescent="0.25">
      <c r="A29" s="34">
        <v>1987</v>
      </c>
      <c r="B29" s="35">
        <f t="shared" si="7"/>
        <v>0.33333333333333331</v>
      </c>
      <c r="C29" s="36">
        <f t="shared" si="7"/>
        <v>0.33333333333333331</v>
      </c>
      <c r="D29" s="36"/>
      <c r="E29" s="36">
        <f>E8/$L8</f>
        <v>0.33333333333333331</v>
      </c>
      <c r="F29" s="36"/>
      <c r="G29" s="36"/>
      <c r="H29" s="36"/>
      <c r="I29" s="36"/>
      <c r="J29" s="36"/>
      <c r="K29" s="37"/>
      <c r="L29" s="34">
        <f t="shared" si="8"/>
        <v>3</v>
      </c>
      <c r="M29" s="27">
        <f t="shared" si="9"/>
        <v>0.33333333333333331</v>
      </c>
      <c r="N29" s="28">
        <f t="shared" si="10"/>
        <v>0.66666666666666674</v>
      </c>
      <c r="O29" s="28">
        <f t="shared" si="11"/>
        <v>3</v>
      </c>
      <c r="P29" s="28">
        <f t="shared" si="12"/>
        <v>1</v>
      </c>
      <c r="S29" s="38">
        <v>1987</v>
      </c>
      <c r="T29" s="39"/>
      <c r="U29" s="36"/>
      <c r="V29" s="36">
        <f>V8/$AD8</f>
        <v>1</v>
      </c>
      <c r="W29" s="36"/>
      <c r="X29" s="36"/>
      <c r="Y29" s="36"/>
      <c r="Z29" s="36"/>
      <c r="AA29" s="36"/>
      <c r="AB29" s="36"/>
      <c r="AC29" s="37"/>
      <c r="AD29" s="40">
        <f t="shared" si="13"/>
        <v>1</v>
      </c>
      <c r="AE29" s="27">
        <f t="shared" si="14"/>
        <v>1</v>
      </c>
      <c r="AF29" s="28">
        <f t="shared" si="15"/>
        <v>0</v>
      </c>
      <c r="AG29" s="28">
        <f>1/AE29</f>
        <v>1</v>
      </c>
      <c r="AH29" s="28">
        <f t="shared" si="16"/>
        <v>1</v>
      </c>
    </row>
    <row r="30" spans="1:38" ht="24.95" customHeight="1" x14ac:dyDescent="0.25">
      <c r="A30" s="34">
        <v>1988</v>
      </c>
      <c r="B30" s="35">
        <f t="shared" si="7"/>
        <v>0.46153846153846156</v>
      </c>
      <c r="C30" s="36">
        <f t="shared" si="7"/>
        <v>0.23076923076923078</v>
      </c>
      <c r="D30" s="36"/>
      <c r="E30" s="36">
        <f t="shared" si="7"/>
        <v>0.15384615384615385</v>
      </c>
      <c r="F30" s="36"/>
      <c r="G30" s="36"/>
      <c r="H30" s="36">
        <f t="shared" si="7"/>
        <v>0.15384615384615385</v>
      </c>
      <c r="I30" s="36"/>
      <c r="J30" s="36"/>
      <c r="K30" s="37"/>
      <c r="L30" s="34">
        <f t="shared" si="8"/>
        <v>4</v>
      </c>
      <c r="M30" s="27">
        <f t="shared" si="9"/>
        <v>0.31360946745562135</v>
      </c>
      <c r="N30" s="28">
        <f t="shared" si="10"/>
        <v>0.68639053254437865</v>
      </c>
      <c r="O30" s="28">
        <f t="shared" si="11"/>
        <v>3.1886792452830184</v>
      </c>
      <c r="P30" s="28">
        <f t="shared" si="12"/>
        <v>0.7971698113207546</v>
      </c>
      <c r="S30" s="38">
        <v>1988</v>
      </c>
      <c r="T30" s="39">
        <f t="shared" ref="T30:AC40" si="17">T9/$AD9</f>
        <v>0.83067092651757191</v>
      </c>
      <c r="U30" s="36"/>
      <c r="V30" s="36">
        <f>V9/$AD9</f>
        <v>2.07667731629393E-2</v>
      </c>
      <c r="W30" s="36">
        <f>W9/$AD9</f>
        <v>0.12779552715654954</v>
      </c>
      <c r="X30" s="36"/>
      <c r="Y30" s="36"/>
      <c r="Z30" s="36"/>
      <c r="AA30" s="36">
        <f>AA9/$AD9</f>
        <v>2.07667731629393E-2</v>
      </c>
      <c r="AB30" s="36"/>
      <c r="AC30" s="37"/>
      <c r="AD30" s="40">
        <f t="shared" si="13"/>
        <v>4</v>
      </c>
      <c r="AE30" s="27">
        <f t="shared" si="14"/>
        <v>0.70720840265798368</v>
      </c>
      <c r="AF30" s="28">
        <f t="shared" si="15"/>
        <v>0.29279159734201632</v>
      </c>
      <c r="AG30" s="28">
        <f>1/AE30</f>
        <v>1.414010348634976</v>
      </c>
      <c r="AH30" s="28">
        <f t="shared" si="16"/>
        <v>0.353502587158744</v>
      </c>
    </row>
    <row r="31" spans="1:38" ht="24.95" customHeight="1" x14ac:dyDescent="0.25">
      <c r="A31" s="34">
        <v>1989</v>
      </c>
      <c r="B31" s="35">
        <f>B10/$L10</f>
        <v>0.87388282025819264</v>
      </c>
      <c r="C31" s="36">
        <f>C10/$L10</f>
        <v>7.9443892750744788E-2</v>
      </c>
      <c r="D31" s="36">
        <f>D10/$L10</f>
        <v>3.9721946375372394E-2</v>
      </c>
      <c r="E31" s="36">
        <f>E10/$L10</f>
        <v>6.9513406156901684E-3</v>
      </c>
      <c r="F31" s="36"/>
      <c r="G31" s="36"/>
      <c r="H31" s="36"/>
      <c r="I31" s="36"/>
      <c r="J31" s="36"/>
      <c r="K31" s="37"/>
      <c r="L31" s="34">
        <f t="shared" si="8"/>
        <v>4</v>
      </c>
      <c r="M31" s="27">
        <f t="shared" si="9"/>
        <v>0.77160866979800768</v>
      </c>
      <c r="N31" s="28">
        <f t="shared" si="10"/>
        <v>0.22839133020199232</v>
      </c>
      <c r="O31" s="28">
        <f t="shared" si="11"/>
        <v>1.2959937324988595</v>
      </c>
      <c r="P31" s="28">
        <f t="shared" si="12"/>
        <v>0.32399843312471488</v>
      </c>
      <c r="R31" s="41"/>
      <c r="S31" s="38">
        <v>1989</v>
      </c>
      <c r="T31" s="39">
        <f t="shared" si="17"/>
        <v>0.89329268292682917</v>
      </c>
      <c r="U31" s="36">
        <f>U10/$AD10</f>
        <v>6.4024390243902427E-2</v>
      </c>
      <c r="V31" s="36">
        <f>V10/$AD10</f>
        <v>2.1341463414634141E-2</v>
      </c>
      <c r="W31" s="36"/>
      <c r="X31" s="36">
        <f>X10/$AD10</f>
        <v>2.1341463414634141E-2</v>
      </c>
      <c r="Y31" s="36"/>
      <c r="Z31" s="36"/>
      <c r="AA31" s="36"/>
      <c r="AB31" s="36"/>
      <c r="AC31" s="37"/>
      <c r="AD31" s="40">
        <f t="shared" si="13"/>
        <v>4</v>
      </c>
      <c r="AE31" s="27">
        <f t="shared" si="14"/>
        <v>0.80298185603807237</v>
      </c>
      <c r="AF31" s="28">
        <f t="shared" si="15"/>
        <v>0.19701814396192763</v>
      </c>
      <c r="AG31" s="28">
        <f>1/AE31</f>
        <v>1.2453581515951293</v>
      </c>
      <c r="AH31" s="28">
        <f t="shared" si="16"/>
        <v>0.31133953789878233</v>
      </c>
    </row>
    <row r="32" spans="1:38" ht="24.95" customHeight="1" x14ac:dyDescent="0.25">
      <c r="A32" s="34">
        <v>1990</v>
      </c>
      <c r="B32" s="35"/>
      <c r="C32" s="36"/>
      <c r="D32" s="36"/>
      <c r="E32" s="36"/>
      <c r="F32" s="36"/>
      <c r="G32" s="36"/>
      <c r="H32" s="36"/>
      <c r="I32" s="36"/>
      <c r="J32" s="36"/>
      <c r="K32" s="37"/>
      <c r="L32" s="34">
        <f t="shared" si="8"/>
        <v>0</v>
      </c>
      <c r="M32" s="27">
        <f t="shared" si="9"/>
        <v>0</v>
      </c>
      <c r="N32" s="28">
        <f t="shared" si="10"/>
        <v>1</v>
      </c>
      <c r="O32" s="28"/>
      <c r="P32" s="28"/>
      <c r="S32" s="38">
        <v>1990</v>
      </c>
      <c r="T32" s="39">
        <f t="shared" si="17"/>
        <v>0.8</v>
      </c>
      <c r="U32" s="36">
        <f>U11/$AD11</f>
        <v>0.2</v>
      </c>
      <c r="V32" s="36"/>
      <c r="W32" s="36"/>
      <c r="X32" s="36"/>
      <c r="Y32" s="36"/>
      <c r="Z32" s="36"/>
      <c r="AA32" s="36"/>
      <c r="AB32" s="36"/>
      <c r="AC32" s="37"/>
      <c r="AD32" s="40">
        <f t="shared" si="13"/>
        <v>2</v>
      </c>
      <c r="AE32" s="27">
        <f t="shared" si="14"/>
        <v>0.68000000000000016</v>
      </c>
      <c r="AF32" s="28">
        <f t="shared" si="15"/>
        <v>0.31999999999999984</v>
      </c>
      <c r="AG32" s="28"/>
      <c r="AH32" s="28"/>
    </row>
    <row r="33" spans="1:43" ht="24.95" customHeight="1" x14ac:dyDescent="0.25">
      <c r="A33" s="34">
        <v>1991</v>
      </c>
      <c r="B33" s="35"/>
      <c r="C33" s="36"/>
      <c r="D33" s="36">
        <f>D12/$L12</f>
        <v>1</v>
      </c>
      <c r="E33" s="36"/>
      <c r="F33" s="36"/>
      <c r="G33" s="36"/>
      <c r="H33" s="36"/>
      <c r="I33" s="36"/>
      <c r="J33" s="36"/>
      <c r="K33" s="37"/>
      <c r="L33" s="34">
        <f t="shared" si="8"/>
        <v>1</v>
      </c>
      <c r="M33" s="27">
        <f t="shared" si="9"/>
        <v>1</v>
      </c>
      <c r="N33" s="28">
        <f t="shared" si="10"/>
        <v>0</v>
      </c>
      <c r="O33" s="28">
        <f t="shared" si="11"/>
        <v>1</v>
      </c>
      <c r="P33" s="28"/>
      <c r="S33" s="38">
        <v>1991</v>
      </c>
      <c r="T33" s="39">
        <f t="shared" si="17"/>
        <v>0.70370370370370372</v>
      </c>
      <c r="U33" s="36"/>
      <c r="V33" s="36"/>
      <c r="W33" s="36">
        <f>W12/$AD12</f>
        <v>7.407407407407407E-2</v>
      </c>
      <c r="X33" s="36"/>
      <c r="Y33" s="36"/>
      <c r="Z33" s="36"/>
      <c r="AA33" s="36">
        <f>AA12/$AD12</f>
        <v>0.22222222222222221</v>
      </c>
      <c r="AB33" s="36"/>
      <c r="AC33" s="37"/>
      <c r="AD33" s="40">
        <f t="shared" si="13"/>
        <v>3</v>
      </c>
      <c r="AE33" s="27">
        <f t="shared" si="14"/>
        <v>0.55006858710562423</v>
      </c>
      <c r="AF33" s="28">
        <f t="shared" si="15"/>
        <v>0.44993141289437577</v>
      </c>
      <c r="AG33" s="28">
        <f t="shared" ref="AG33:AG40" si="18">1/AE33</f>
        <v>1.8179551122194511</v>
      </c>
      <c r="AH33" s="28"/>
    </row>
    <row r="34" spans="1:43" ht="24.95" customHeight="1" x14ac:dyDescent="0.25">
      <c r="A34" s="34">
        <v>1992</v>
      </c>
      <c r="B34" s="35">
        <f t="shared" ref="B34:K37" si="19">B13/$L13</f>
        <v>6.2068965517241372E-2</v>
      </c>
      <c r="C34" s="36">
        <f t="shared" si="19"/>
        <v>0.31034482758620685</v>
      </c>
      <c r="D34" s="36">
        <f t="shared" si="19"/>
        <v>0.44137931034482758</v>
      </c>
      <c r="E34" s="36"/>
      <c r="F34" s="36"/>
      <c r="G34" s="36"/>
      <c r="H34" s="36"/>
      <c r="I34" s="36">
        <f t="shared" si="19"/>
        <v>6.2068965517241372E-2</v>
      </c>
      <c r="J34" s="36">
        <f t="shared" si="19"/>
        <v>0.12413793103448274</v>
      </c>
      <c r="K34" s="37"/>
      <c r="L34" s="34">
        <f t="shared" si="8"/>
        <v>5</v>
      </c>
      <c r="M34" s="27">
        <f t="shared" si="9"/>
        <v>0.31424494649227108</v>
      </c>
      <c r="N34" s="28">
        <f t="shared" si="10"/>
        <v>0.68575505350772892</v>
      </c>
      <c r="O34" s="28">
        <f t="shared" si="11"/>
        <v>3.1822309671560469</v>
      </c>
      <c r="P34" s="28">
        <f t="shared" si="12"/>
        <v>0.63644619343120934</v>
      </c>
      <c r="S34" s="38">
        <v>1992</v>
      </c>
      <c r="T34" s="39">
        <f t="shared" si="17"/>
        <v>0.78658536585365868</v>
      </c>
      <c r="U34" s="36">
        <f>U13/$AD13</f>
        <v>4.2682926829268296E-2</v>
      </c>
      <c r="V34" s="36"/>
      <c r="W34" s="36">
        <f>W13/$AD13</f>
        <v>4.2682926829268296E-2</v>
      </c>
      <c r="X34" s="36"/>
      <c r="Y34" s="36"/>
      <c r="Z34" s="36"/>
      <c r="AA34" s="36">
        <f>AA13/$AD13</f>
        <v>0.12804878048780488</v>
      </c>
      <c r="AB34" s="36"/>
      <c r="AC34" s="37"/>
      <c r="AD34" s="40">
        <f t="shared" si="13"/>
        <v>4</v>
      </c>
      <c r="AE34" s="27">
        <f t="shared" si="14"/>
        <v>0.63875669244497346</v>
      </c>
      <c r="AF34" s="28">
        <f t="shared" si="15"/>
        <v>0.36124330755502654</v>
      </c>
      <c r="AG34" s="28">
        <f t="shared" si="18"/>
        <v>1.5655413271245628</v>
      </c>
      <c r="AH34" s="28">
        <f t="shared" ref="AH34:AH40" si="20">AG34/AD34</f>
        <v>0.39138533178114071</v>
      </c>
    </row>
    <row r="35" spans="1:43" ht="24.95" customHeight="1" x14ac:dyDescent="0.25">
      <c r="A35" s="34">
        <v>1993</v>
      </c>
      <c r="B35" s="35">
        <f t="shared" si="19"/>
        <v>0.2142857142857143</v>
      </c>
      <c r="C35" s="36"/>
      <c r="D35" s="36">
        <f t="shared" si="19"/>
        <v>0.4285714285714286</v>
      </c>
      <c r="E35" s="36"/>
      <c r="F35" s="36">
        <f t="shared" si="19"/>
        <v>7.1428571428571438E-2</v>
      </c>
      <c r="G35" s="36"/>
      <c r="H35" s="36">
        <f t="shared" si="19"/>
        <v>7.1428571428571438E-2</v>
      </c>
      <c r="I35" s="36">
        <f t="shared" si="19"/>
        <v>7.1428571428571438E-2</v>
      </c>
      <c r="J35" s="36">
        <f t="shared" si="19"/>
        <v>0.14285714285714288</v>
      </c>
      <c r="K35" s="37"/>
      <c r="L35" s="34">
        <f t="shared" si="8"/>
        <v>6</v>
      </c>
      <c r="M35" s="27">
        <f t="shared" si="9"/>
        <v>0.26530612244897966</v>
      </c>
      <c r="N35" s="28">
        <f t="shared" si="10"/>
        <v>0.73469387755102034</v>
      </c>
      <c r="O35" s="28">
        <f t="shared" si="11"/>
        <v>3.7692307692307683</v>
      </c>
      <c r="P35" s="28">
        <f t="shared" si="12"/>
        <v>0.62820512820512808</v>
      </c>
      <c r="S35" s="38">
        <v>1993</v>
      </c>
      <c r="T35" s="39">
        <f t="shared" si="17"/>
        <v>0.56886227544910184</v>
      </c>
      <c r="U35" s="36">
        <f>U14/$AD14</f>
        <v>0.29041916167664672</v>
      </c>
      <c r="V35" s="36">
        <f>V14/$AD14</f>
        <v>8.9820359281437126E-2</v>
      </c>
      <c r="W35" s="36">
        <f>W14/$AD14</f>
        <v>5.9880239520958087E-3</v>
      </c>
      <c r="X35" s="36"/>
      <c r="Y35" s="36">
        <f>Y14/$AD14</f>
        <v>4.4910179640718563E-2</v>
      </c>
      <c r="Z35" s="36"/>
      <c r="AA35" s="36"/>
      <c r="AB35" s="36"/>
      <c r="AC35" s="37"/>
      <c r="AD35" s="40">
        <f t="shared" si="13"/>
        <v>5</v>
      </c>
      <c r="AE35" s="27">
        <f t="shared" si="14"/>
        <v>0.41806805550575499</v>
      </c>
      <c r="AF35" s="28">
        <f t="shared" si="15"/>
        <v>0.58193194449424501</v>
      </c>
      <c r="AG35" s="28">
        <f t="shared" si="18"/>
        <v>2.3919550581071229</v>
      </c>
      <c r="AH35" s="28">
        <f t="shared" si="20"/>
        <v>0.47839101162142461</v>
      </c>
      <c r="AJ35" s="42" t="s">
        <v>37</v>
      </c>
      <c r="AK35" s="42" t="s">
        <v>38</v>
      </c>
      <c r="AL35" s="43" t="s">
        <v>29</v>
      </c>
      <c r="AM35" s="43"/>
      <c r="AN35" s="43"/>
      <c r="AO35" s="43"/>
      <c r="AP35" s="43" t="s">
        <v>30</v>
      </c>
      <c r="AQ35" s="43"/>
    </row>
    <row r="36" spans="1:43" ht="24.95" customHeight="1" x14ac:dyDescent="0.25">
      <c r="A36" s="34">
        <v>1994</v>
      </c>
      <c r="B36" s="35">
        <f t="shared" si="19"/>
        <v>6.8256041802743306E-2</v>
      </c>
      <c r="C36" s="36">
        <f t="shared" si="19"/>
        <v>4.4415414761593733E-2</v>
      </c>
      <c r="D36" s="36">
        <f t="shared" si="19"/>
        <v>0.81352057478772044</v>
      </c>
      <c r="E36" s="36">
        <f t="shared" si="19"/>
        <v>1.4696276943174396E-2</v>
      </c>
      <c r="F36" s="36">
        <f t="shared" si="19"/>
        <v>4.147615937295885E-2</v>
      </c>
      <c r="G36" s="36"/>
      <c r="H36" s="36">
        <f t="shared" si="19"/>
        <v>2.9392553886348795E-3</v>
      </c>
      <c r="I36" s="36"/>
      <c r="J36" s="36">
        <f t="shared" si="19"/>
        <v>5.878510777269759E-3</v>
      </c>
      <c r="K36" s="37">
        <f t="shared" si="19"/>
        <v>8.8177661659046384E-3</v>
      </c>
      <c r="L36" s="34">
        <f t="shared" si="8"/>
        <v>8</v>
      </c>
      <c r="M36" s="27">
        <f t="shared" si="9"/>
        <v>0.67050454337764143</v>
      </c>
      <c r="N36" s="28">
        <f t="shared" si="10"/>
        <v>0.32949545662235857</v>
      </c>
      <c r="O36" s="28">
        <f t="shared" si="11"/>
        <v>1.4914142042387031</v>
      </c>
      <c r="P36" s="28">
        <f t="shared" si="12"/>
        <v>0.18642677552983788</v>
      </c>
      <c r="S36" s="38">
        <v>1994</v>
      </c>
      <c r="T36" s="39">
        <f t="shared" si="17"/>
        <v>0.43392165303486874</v>
      </c>
      <c r="U36" s="36">
        <f>U15/$AD15</f>
        <v>6.2849763237193282E-2</v>
      </c>
      <c r="V36" s="36">
        <f>V15/$AD15</f>
        <v>0.39388721480843741</v>
      </c>
      <c r="W36" s="36">
        <f>W15/$AD15</f>
        <v>9.2552733534222997E-2</v>
      </c>
      <c r="X36" s="36"/>
      <c r="Y36" s="36">
        <f>Y15/$AD15</f>
        <v>1.3344812742143781E-2</v>
      </c>
      <c r="Z36" s="36"/>
      <c r="AA36" s="36">
        <f>AA15/$AD15</f>
        <v>3.4438226431338791E-3</v>
      </c>
      <c r="AB36" s="36"/>
      <c r="AC36" s="37"/>
      <c r="AD36" s="40">
        <f t="shared" si="13"/>
        <v>6</v>
      </c>
      <c r="AE36" s="27">
        <f t="shared" si="14"/>
        <v>0.35614118412720952</v>
      </c>
      <c r="AF36" s="28">
        <f t="shared" si="15"/>
        <v>0.64385881587279048</v>
      </c>
      <c r="AG36" s="28">
        <f t="shared" si="18"/>
        <v>2.8078752039045605</v>
      </c>
      <c r="AH36" s="28">
        <f t="shared" si="20"/>
        <v>0.4679792006507601</v>
      </c>
      <c r="AJ36" s="42" t="s">
        <v>0</v>
      </c>
      <c r="AK36" s="42" t="s">
        <v>39</v>
      </c>
      <c r="AL36" s="19" t="s">
        <v>33</v>
      </c>
      <c r="AM36" s="19" t="s">
        <v>34</v>
      </c>
      <c r="AN36" s="19" t="s">
        <v>35</v>
      </c>
      <c r="AO36" s="44" t="s">
        <v>40</v>
      </c>
      <c r="AP36" s="19" t="s">
        <v>36</v>
      </c>
      <c r="AQ36" s="44" t="s">
        <v>41</v>
      </c>
    </row>
    <row r="37" spans="1:43" ht="24.95" customHeight="1" x14ac:dyDescent="0.25">
      <c r="A37" s="34">
        <v>1995</v>
      </c>
      <c r="B37" s="35"/>
      <c r="C37" s="36">
        <f t="shared" si="19"/>
        <v>5.5011303692539565E-2</v>
      </c>
      <c r="D37" s="36">
        <f t="shared" si="19"/>
        <v>0.73323285606631505</v>
      </c>
      <c r="E37" s="36">
        <f t="shared" si="19"/>
        <v>6.7822155237377548E-3</v>
      </c>
      <c r="F37" s="36">
        <f t="shared" si="19"/>
        <v>0.16428033157498118</v>
      </c>
      <c r="G37" s="36"/>
      <c r="H37" s="36">
        <f t="shared" si="19"/>
        <v>1.356443104747551E-2</v>
      </c>
      <c r="I37" s="36"/>
      <c r="J37" s="36">
        <f t="shared" si="19"/>
        <v>2.7128862094951019E-2</v>
      </c>
      <c r="K37" s="37"/>
      <c r="L37" s="34">
        <f t="shared" si="8"/>
        <v>6</v>
      </c>
      <c r="M37" s="27">
        <f t="shared" si="9"/>
        <v>0.56861065948712308</v>
      </c>
      <c r="N37" s="28">
        <f t="shared" si="10"/>
        <v>0.43138934051287692</v>
      </c>
      <c r="O37" s="28">
        <f t="shared" si="11"/>
        <v>1.758672623024659</v>
      </c>
      <c r="P37" s="28">
        <f t="shared" si="12"/>
        <v>0.29311210383744318</v>
      </c>
      <c r="S37" s="38">
        <v>1995</v>
      </c>
      <c r="T37" s="39">
        <f t="shared" si="17"/>
        <v>2.2222222222222223E-2</v>
      </c>
      <c r="U37" s="36">
        <f t="shared" si="17"/>
        <v>0.10452674897119341</v>
      </c>
      <c r="V37" s="36">
        <f t="shared" si="17"/>
        <v>0.73497942386831272</v>
      </c>
      <c r="W37" s="36">
        <f t="shared" si="17"/>
        <v>8.8065843621399173E-2</v>
      </c>
      <c r="X37" s="36">
        <f t="shared" si="17"/>
        <v>5.761316872427983E-3</v>
      </c>
      <c r="Y37" s="36">
        <f t="shared" si="17"/>
        <v>3.868312757201646E-2</v>
      </c>
      <c r="Z37" s="36"/>
      <c r="AA37" s="36"/>
      <c r="AB37" s="36"/>
      <c r="AC37" s="37">
        <f t="shared" si="17"/>
        <v>5.761316872427983E-3</v>
      </c>
      <c r="AD37" s="40">
        <f t="shared" si="13"/>
        <v>7</v>
      </c>
      <c r="AE37" s="27">
        <f t="shared" si="14"/>
        <v>0.56093278463648832</v>
      </c>
      <c r="AF37" s="28">
        <f t="shared" si="15"/>
        <v>0.43906721536351168</v>
      </c>
      <c r="AG37" s="28">
        <f t="shared" si="18"/>
        <v>1.7827447911571945</v>
      </c>
      <c r="AH37" s="28">
        <f t="shared" si="20"/>
        <v>0.25467782730817062</v>
      </c>
      <c r="AJ37" s="42">
        <v>1997</v>
      </c>
      <c r="AK37" s="42">
        <v>7</v>
      </c>
      <c r="AL37" s="45">
        <v>0.22044081664943177</v>
      </c>
      <c r="AM37" s="45">
        <v>0.77955918335056817</v>
      </c>
      <c r="AN37" s="45">
        <v>4.5363649763206304</v>
      </c>
      <c r="AO37" s="45">
        <v>1.6027876934890473</v>
      </c>
      <c r="AP37" s="45">
        <v>0.64805213947437579</v>
      </c>
      <c r="AQ37" s="45">
        <v>0.82366993885465745</v>
      </c>
    </row>
    <row r="38" spans="1:43" ht="24.95" customHeight="1" x14ac:dyDescent="0.25">
      <c r="A38" s="34">
        <v>1996</v>
      </c>
      <c r="B38" s="35">
        <f t="shared" ref="B38:K40" si="21">B17/$L17</f>
        <v>0.64526659412404785</v>
      </c>
      <c r="C38" s="36">
        <f t="shared" si="21"/>
        <v>7.2905331882480967E-2</v>
      </c>
      <c r="D38" s="36">
        <f t="shared" si="21"/>
        <v>5.7671381936887922E-2</v>
      </c>
      <c r="E38" s="36">
        <f t="shared" si="21"/>
        <v>5.7671381936887922E-2</v>
      </c>
      <c r="F38" s="36">
        <f t="shared" si="21"/>
        <v>1.4145810663764963E-2</v>
      </c>
      <c r="G38" s="36">
        <f t="shared" si="21"/>
        <v>3.5908596300326445E-2</v>
      </c>
      <c r="H38" s="36">
        <f t="shared" si="21"/>
        <v>3.5908596300326445E-2</v>
      </c>
      <c r="I38" s="36"/>
      <c r="J38" s="36">
        <f t="shared" si="21"/>
        <v>7.6169749727965181E-3</v>
      </c>
      <c r="K38" s="37">
        <f t="shared" si="21"/>
        <v>7.2905331882480967E-2</v>
      </c>
      <c r="L38" s="34">
        <f t="shared" si="8"/>
        <v>9</v>
      </c>
      <c r="M38" s="27">
        <f t="shared" si="9"/>
        <v>0.43648830575884984</v>
      </c>
      <c r="N38" s="28">
        <f t="shared" si="10"/>
        <v>0.56351169424115022</v>
      </c>
      <c r="O38" s="28">
        <f t="shared" si="11"/>
        <v>2.2910121229054825</v>
      </c>
      <c r="P38" s="28">
        <f t="shared" si="12"/>
        <v>0.25455690254505359</v>
      </c>
      <c r="S38" s="38">
        <v>1996</v>
      </c>
      <c r="T38" s="39">
        <f t="shared" si="17"/>
        <v>0.60338814150473352</v>
      </c>
      <c r="U38" s="36">
        <f t="shared" si="17"/>
        <v>6.5769805680119586E-2</v>
      </c>
      <c r="V38" s="36">
        <f t="shared" si="17"/>
        <v>5.5306427503736932E-2</v>
      </c>
      <c r="W38" s="36">
        <f t="shared" si="17"/>
        <v>0.1494768310911809</v>
      </c>
      <c r="X38" s="36">
        <f t="shared" si="17"/>
        <v>2.4912805181863482E-3</v>
      </c>
      <c r="Y38" s="36">
        <f t="shared" si="17"/>
        <v>7.9720976581963143E-3</v>
      </c>
      <c r="Z38" s="36"/>
      <c r="AA38" s="36">
        <f t="shared" si="17"/>
        <v>1.8435475834578979E-2</v>
      </c>
      <c r="AB38" s="36"/>
      <c r="AC38" s="37">
        <f t="shared" si="17"/>
        <v>9.715994020926759E-2</v>
      </c>
      <c r="AD38" s="40">
        <f t="shared" si="13"/>
        <v>8</v>
      </c>
      <c r="AE38" s="27">
        <f t="shared" si="14"/>
        <v>0.40365472217443249</v>
      </c>
      <c r="AF38" s="28">
        <f t="shared" si="15"/>
        <v>0.59634527782556757</v>
      </c>
      <c r="AG38" s="28">
        <f t="shared" si="18"/>
        <v>2.477364799829759</v>
      </c>
      <c r="AH38" s="28">
        <f t="shared" si="20"/>
        <v>0.30967059997871987</v>
      </c>
      <c r="AJ38" s="42">
        <v>1998</v>
      </c>
      <c r="AK38" s="42">
        <v>7</v>
      </c>
      <c r="AL38" s="45">
        <v>0.85363429353288856</v>
      </c>
      <c r="AM38" s="45">
        <v>0.14636570646711144</v>
      </c>
      <c r="AN38" s="45">
        <v>1.1714618397784324</v>
      </c>
      <c r="AO38" s="45">
        <v>0.3691323404157274</v>
      </c>
      <c r="AP38" s="45">
        <v>0.16735169139691891</v>
      </c>
      <c r="AQ38" s="45">
        <v>0.18969649785470885</v>
      </c>
    </row>
    <row r="39" spans="1:43" ht="24.95" customHeight="1" x14ac:dyDescent="0.25">
      <c r="A39" s="34">
        <v>1997</v>
      </c>
      <c r="B39" s="35">
        <f t="shared" si="21"/>
        <v>0.14426229508196722</v>
      </c>
      <c r="C39" s="36">
        <f t="shared" si="21"/>
        <v>0.36065573770491804</v>
      </c>
      <c r="D39" s="36">
        <f t="shared" si="21"/>
        <v>0.16065573770491803</v>
      </c>
      <c r="E39" s="36">
        <f t="shared" si="21"/>
        <v>3.9344262295081971E-2</v>
      </c>
      <c r="F39" s="36">
        <f t="shared" si="21"/>
        <v>9.8360655737704927E-3</v>
      </c>
      <c r="G39" s="36">
        <f t="shared" si="21"/>
        <v>5.9016393442622953E-2</v>
      </c>
      <c r="H39" s="36">
        <f t="shared" si="21"/>
        <v>3.2786885245901639E-3</v>
      </c>
      <c r="I39" s="36"/>
      <c r="J39" s="36">
        <f t="shared" si="21"/>
        <v>0.16393442622950818</v>
      </c>
      <c r="K39" s="37">
        <f t="shared" si="21"/>
        <v>5.9016393442622953E-2</v>
      </c>
      <c r="L39" s="34">
        <f t="shared" si="8"/>
        <v>9</v>
      </c>
      <c r="M39" s="27">
        <f t="shared" si="9"/>
        <v>0.21219027143241065</v>
      </c>
      <c r="N39" s="28">
        <f t="shared" si="10"/>
        <v>0.78780972856758935</v>
      </c>
      <c r="O39" s="28">
        <f t="shared" si="11"/>
        <v>4.7127514058462943</v>
      </c>
      <c r="P39" s="28">
        <f t="shared" si="12"/>
        <v>0.5236390450940327</v>
      </c>
      <c r="S39" s="38">
        <v>1997</v>
      </c>
      <c r="T39" s="39">
        <f t="shared" si="17"/>
        <v>0.28369272237196763</v>
      </c>
      <c r="U39" s="36">
        <f>U18/$AD18</f>
        <v>0.22214734950584006</v>
      </c>
      <c r="V39" s="36">
        <f>V18/$AD18</f>
        <v>7.0979335130278529E-2</v>
      </c>
      <c r="W39" s="36">
        <f>W18/$AD18</f>
        <v>1.8867924528301886E-2</v>
      </c>
      <c r="X39" s="36">
        <f>X18/$AD18</f>
        <v>2.4707996406109615E-3</v>
      </c>
      <c r="Y39" s="36">
        <f>Y18/$AD18</f>
        <v>0.15363881401617249</v>
      </c>
      <c r="Z39" s="36"/>
      <c r="AA39" s="36"/>
      <c r="AB39" s="36"/>
      <c r="AC39" s="37">
        <f>AC18/$AD18</f>
        <v>0.24820305480682836</v>
      </c>
      <c r="AD39" s="40">
        <f t="shared" si="13"/>
        <v>7</v>
      </c>
      <c r="AE39" s="27">
        <f t="shared" si="14"/>
        <v>0.22044081664943177</v>
      </c>
      <c r="AF39" s="28">
        <f t="shared" si="15"/>
        <v>0.77955918335056817</v>
      </c>
      <c r="AG39" s="28">
        <f t="shared" si="18"/>
        <v>4.5363649763206304</v>
      </c>
      <c r="AH39" s="28">
        <f t="shared" si="20"/>
        <v>0.64805213947437579</v>
      </c>
    </row>
    <row r="40" spans="1:43" ht="24.95" customHeight="1" thickBot="1" x14ac:dyDescent="0.3">
      <c r="A40" s="46">
        <v>1998</v>
      </c>
      <c r="B40" s="47">
        <f t="shared" si="21"/>
        <v>0.11365079365079364</v>
      </c>
      <c r="C40" s="48">
        <f t="shared" si="21"/>
        <v>0.1111111111111111</v>
      </c>
      <c r="D40" s="48">
        <f t="shared" si="21"/>
        <v>0.74349206349206343</v>
      </c>
      <c r="E40" s="48"/>
      <c r="F40" s="48"/>
      <c r="G40" s="48">
        <f t="shared" si="21"/>
        <v>2.5396825396825397E-3</v>
      </c>
      <c r="H40" s="48">
        <f t="shared" si="21"/>
        <v>2.5396825396825397E-3</v>
      </c>
      <c r="I40" s="48">
        <f t="shared" si="21"/>
        <v>5.3968253968253964E-3</v>
      </c>
      <c r="J40" s="48">
        <f t="shared" si="21"/>
        <v>2.1269841269841272E-2</v>
      </c>
      <c r="K40" s="49"/>
      <c r="L40" s="46">
        <f t="shared" si="8"/>
        <v>7</v>
      </c>
      <c r="M40" s="27">
        <f t="shared" si="9"/>
        <v>0.57853706223230039</v>
      </c>
      <c r="N40" s="28">
        <f t="shared" si="10"/>
        <v>0.42146293776769961</v>
      </c>
      <c r="O40" s="28">
        <f t="shared" si="11"/>
        <v>1.7284977320925194</v>
      </c>
      <c r="P40" s="28">
        <f t="shared" si="12"/>
        <v>0.24692824744178848</v>
      </c>
      <c r="R40" s="41"/>
      <c r="S40" s="50">
        <v>1998</v>
      </c>
      <c r="T40" s="51">
        <f t="shared" si="17"/>
        <v>0.92285262429573978</v>
      </c>
      <c r="U40" s="48">
        <f>U19/$AD19</f>
        <v>2.866462390036572E-2</v>
      </c>
      <c r="V40" s="48">
        <f>V19/$AD19</f>
        <v>3.3112582781456954E-3</v>
      </c>
      <c r="W40" s="48">
        <f>W19/$AD19</f>
        <v>1.9768706138183255E-3</v>
      </c>
      <c r="X40" s="48"/>
      <c r="Y40" s="48">
        <f>Y19/$AD19</f>
        <v>3.1975882178511418E-2</v>
      </c>
      <c r="Z40" s="48"/>
      <c r="AA40" s="48"/>
      <c r="AB40" s="48">
        <f>AB19/$AD19</f>
        <v>3.4595235741820697E-4</v>
      </c>
      <c r="AC40" s="49">
        <f>AC19/$AD19</f>
        <v>1.0872788376000791E-2</v>
      </c>
      <c r="AD40" s="52">
        <f t="shared" si="13"/>
        <v>7</v>
      </c>
      <c r="AE40" s="27">
        <f t="shared" si="14"/>
        <v>0.85363429353288856</v>
      </c>
      <c r="AF40" s="28">
        <f t="shared" si="15"/>
        <v>0.14636570646711144</v>
      </c>
      <c r="AG40" s="28">
        <f t="shared" si="18"/>
        <v>1.1714618397784324</v>
      </c>
      <c r="AH40" s="28">
        <f t="shared" si="20"/>
        <v>0.16735169139691891</v>
      </c>
    </row>
    <row r="41" spans="1:43" ht="15.75" x14ac:dyDescent="0.25">
      <c r="T41" s="53"/>
    </row>
    <row r="42" spans="1:43" ht="15.75" x14ac:dyDescent="0.25">
      <c r="T42" s="53"/>
    </row>
    <row r="43" spans="1:43" ht="15.75" x14ac:dyDescent="0.25">
      <c r="L43">
        <f>AVERAGE(L25:L40)</f>
        <v>4.625</v>
      </c>
      <c r="T43" s="53"/>
      <c r="AD43">
        <f>AVERAGE(AD25:AD40)</f>
        <v>4.3125</v>
      </c>
    </row>
    <row r="44" spans="1:43" ht="15.75" x14ac:dyDescent="0.25">
      <c r="L44">
        <f>STDEV(L25:L40)</f>
        <v>2.7294688127912363</v>
      </c>
      <c r="T44" s="53"/>
      <c r="AD44">
        <f>STDEV(AD25:AD40)</f>
        <v>2.4143667216615348</v>
      </c>
    </row>
    <row r="45" spans="1:43" ht="15.75" x14ac:dyDescent="0.25">
      <c r="T45" s="53"/>
    </row>
    <row r="46" spans="1:43" x14ac:dyDescent="0.25">
      <c r="B46" s="9" t="s">
        <v>42</v>
      </c>
    </row>
    <row r="48" spans="1:43" ht="23.25" customHeight="1" x14ac:dyDescent="0.25">
      <c r="A48" s="54" t="s">
        <v>0</v>
      </c>
      <c r="B48" s="54" t="s">
        <v>1</v>
      </c>
      <c r="C48" s="54" t="s">
        <v>2</v>
      </c>
      <c r="D48" s="54" t="s">
        <v>3</v>
      </c>
      <c r="E48" s="54" t="s">
        <v>4</v>
      </c>
      <c r="F48" s="54" t="s">
        <v>5</v>
      </c>
      <c r="G48" s="54" t="s">
        <v>6</v>
      </c>
      <c r="H48" s="54" t="s">
        <v>7</v>
      </c>
      <c r="I48" s="54" t="s">
        <v>8</v>
      </c>
      <c r="J48" s="54" t="s">
        <v>9</v>
      </c>
      <c r="K48" s="54" t="s">
        <v>10</v>
      </c>
      <c r="L48" s="55" t="s">
        <v>39</v>
      </c>
      <c r="M48" s="2" t="s">
        <v>40</v>
      </c>
      <c r="N48" s="2" t="s">
        <v>41</v>
      </c>
    </row>
    <row r="49" spans="1:30" ht="23.25" customHeight="1" x14ac:dyDescent="0.25">
      <c r="A49" s="2">
        <v>1983</v>
      </c>
      <c r="B49" s="56"/>
      <c r="C49" s="56">
        <f>C25*LN(C25)</f>
        <v>-0.34657359027997264</v>
      </c>
      <c r="D49" s="56">
        <f>D25*LN(D25)</f>
        <v>-0.21576155433883568</v>
      </c>
      <c r="E49" s="56"/>
      <c r="F49" s="56"/>
      <c r="G49" s="56"/>
      <c r="H49" s="56"/>
      <c r="I49" s="56"/>
      <c r="J49" s="56"/>
      <c r="K49" s="56"/>
      <c r="L49" s="57">
        <f>COUNTA(B49:K49)</f>
        <v>2</v>
      </c>
      <c r="M49" s="58">
        <f>SUM(B49:K49)*(-1)</f>
        <v>0.56233514461880829</v>
      </c>
      <c r="N49" s="58">
        <f>M49/LN(L49)</f>
        <v>0.81127812445913283</v>
      </c>
    </row>
    <row r="50" spans="1:30" ht="23.25" customHeight="1" x14ac:dyDescent="0.25">
      <c r="A50" s="2">
        <v>1984</v>
      </c>
      <c r="B50" s="56">
        <f t="shared" ref="B50:B55" si="22">B26*LN(B26)</f>
        <v>-0.35861351465746655</v>
      </c>
      <c r="C50" s="56"/>
      <c r="D50" s="56">
        <f>D26*LN(D26)</f>
        <v>-0.35861351465746655</v>
      </c>
      <c r="E50" s="56"/>
      <c r="F50" s="56">
        <f>F26*LN(F26)</f>
        <v>-0.26994874974389999</v>
      </c>
      <c r="G50" s="56"/>
      <c r="H50" s="56">
        <f>H26*LN(H26)</f>
        <v>-0.35861351465746655</v>
      </c>
      <c r="I50" s="56"/>
      <c r="J50" s="56"/>
      <c r="K50" s="56"/>
      <c r="L50" s="57">
        <f t="shared" ref="L50:L64" si="23">COUNTA(B50:K50)</f>
        <v>4</v>
      </c>
      <c r="M50" s="58">
        <f t="shared" ref="M50:M64" si="24">SUM(B50:K50)*(-1)</f>
        <v>1.3457892937162996</v>
      </c>
      <c r="N50" s="58">
        <f t="shared" ref="N50:N64" si="25">M50/LN(L50)</f>
        <v>0.97078177006298305</v>
      </c>
    </row>
    <row r="51" spans="1:30" ht="23.25" customHeight="1" x14ac:dyDescent="0.25">
      <c r="A51" s="2">
        <v>1985</v>
      </c>
      <c r="B51" s="56">
        <f t="shared" si="22"/>
        <v>-0.34045152539678242</v>
      </c>
      <c r="C51" s="56">
        <f>C27*LN(C27)</f>
        <v>-0.2051430485724019</v>
      </c>
      <c r="D51" s="56"/>
      <c r="E51" s="56"/>
      <c r="F51" s="56"/>
      <c r="G51" s="56"/>
      <c r="H51" s="56"/>
      <c r="I51" s="56"/>
      <c r="J51" s="56"/>
      <c r="K51" s="56"/>
      <c r="L51" s="57">
        <f t="shared" si="23"/>
        <v>2</v>
      </c>
      <c r="M51" s="58">
        <f t="shared" si="24"/>
        <v>0.54559457396918432</v>
      </c>
      <c r="N51" s="58">
        <f t="shared" si="25"/>
        <v>0.78712658620126896</v>
      </c>
    </row>
    <row r="52" spans="1:30" ht="23.25" customHeight="1" x14ac:dyDescent="0.25">
      <c r="A52" s="2">
        <v>1986</v>
      </c>
      <c r="B52" s="56">
        <f t="shared" si="22"/>
        <v>-0.31007297408269502</v>
      </c>
      <c r="C52" s="56">
        <f>C28*LN(C28)</f>
        <v>-0.35748103198883519</v>
      </c>
      <c r="D52" s="56"/>
      <c r="E52" s="56">
        <f>E28*LN(E28)</f>
        <v>-0.24413606414846881</v>
      </c>
      <c r="F52" s="56">
        <f>F28*LN(F28)</f>
        <v>-5.4252458699659736E-2</v>
      </c>
      <c r="G52" s="56"/>
      <c r="H52" s="56"/>
      <c r="I52" s="56"/>
      <c r="J52" s="56"/>
      <c r="K52" s="56"/>
      <c r="L52" s="57">
        <f t="shared" si="23"/>
        <v>4</v>
      </c>
      <c r="M52" s="58">
        <f t="shared" si="24"/>
        <v>0.96594252891965871</v>
      </c>
      <c r="N52" s="58">
        <f t="shared" si="25"/>
        <v>0.69678024812806794</v>
      </c>
    </row>
    <row r="53" spans="1:30" ht="23.25" customHeight="1" x14ac:dyDescent="0.25">
      <c r="A53" s="2">
        <v>1987</v>
      </c>
      <c r="B53" s="56">
        <f t="shared" si="22"/>
        <v>-0.36620409622270322</v>
      </c>
      <c r="C53" s="56">
        <f>C29*LN(C29)</f>
        <v>-0.36620409622270322</v>
      </c>
      <c r="D53" s="56"/>
      <c r="E53" s="56">
        <f>E29*LN(E29)</f>
        <v>-0.36620409622270322</v>
      </c>
      <c r="F53" s="56"/>
      <c r="G53" s="56"/>
      <c r="H53" s="56"/>
      <c r="I53" s="56"/>
      <c r="J53" s="56"/>
      <c r="K53" s="56"/>
      <c r="L53" s="57">
        <f t="shared" si="23"/>
        <v>3</v>
      </c>
      <c r="M53" s="58">
        <f t="shared" si="24"/>
        <v>1.0986122886681096</v>
      </c>
      <c r="N53" s="58">
        <f t="shared" si="25"/>
        <v>0.99999999999999978</v>
      </c>
    </row>
    <row r="54" spans="1:30" ht="23.25" customHeight="1" x14ac:dyDescent="0.25">
      <c r="A54" s="2">
        <v>1988</v>
      </c>
      <c r="B54" s="56">
        <f t="shared" si="22"/>
        <v>-0.35685687149237616</v>
      </c>
      <c r="C54" s="56">
        <f>C30*LN(C30)</f>
        <v>-0.33838547741386776</v>
      </c>
      <c r="D54" s="56"/>
      <c r="E54" s="56">
        <f>E30*LN(E30)</f>
        <v>-0.28796956567716792</v>
      </c>
      <c r="F54" s="56"/>
      <c r="G54" s="56"/>
      <c r="H54" s="56">
        <f>H30*LN(H30)</f>
        <v>-0.28796956567716792</v>
      </c>
      <c r="I54" s="56"/>
      <c r="J54" s="56"/>
      <c r="K54" s="56"/>
      <c r="L54" s="57">
        <f t="shared" si="23"/>
        <v>4</v>
      </c>
      <c r="M54" s="58">
        <f t="shared" si="24"/>
        <v>1.2711814802605796</v>
      </c>
      <c r="N54" s="58">
        <f t="shared" si="25"/>
        <v>0.91696360882091499</v>
      </c>
    </row>
    <row r="55" spans="1:30" ht="23.25" customHeight="1" x14ac:dyDescent="0.25">
      <c r="A55" s="2">
        <v>1989</v>
      </c>
      <c r="B55" s="56">
        <f t="shared" si="22"/>
        <v>-0.1178072562231906</v>
      </c>
      <c r="C55" s="56">
        <f>C31*LN(C31)</f>
        <v>-0.20120788544545626</v>
      </c>
      <c r="D55" s="56">
        <f>D31*LN(D31)</f>
        <v>-0.12813709785917085</v>
      </c>
      <c r="E55" s="56">
        <f>E31*LN(E31)</f>
        <v>-3.4539965447510174E-2</v>
      </c>
      <c r="F55" s="56"/>
      <c r="G55" s="56"/>
      <c r="H55" s="56"/>
      <c r="I55" s="56"/>
      <c r="J55" s="56"/>
      <c r="K55" s="56"/>
      <c r="L55" s="57">
        <f t="shared" si="23"/>
        <v>4</v>
      </c>
      <c r="M55" s="58">
        <f t="shared" si="24"/>
        <v>0.48169220497532783</v>
      </c>
      <c r="N55" s="58">
        <f t="shared" si="25"/>
        <v>0.34746747767638775</v>
      </c>
    </row>
    <row r="56" spans="1:30" ht="23.25" customHeight="1" x14ac:dyDescent="0.25">
      <c r="A56" s="2">
        <v>1990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7">
        <f t="shared" si="23"/>
        <v>0</v>
      </c>
      <c r="M56" s="58">
        <f>SUM(B56:K56)*(-1)</f>
        <v>0</v>
      </c>
      <c r="N56" s="58"/>
    </row>
    <row r="57" spans="1:30" ht="23.25" customHeight="1" x14ac:dyDescent="0.25">
      <c r="A57" s="2">
        <v>1991</v>
      </c>
      <c r="B57" s="56"/>
      <c r="C57" s="56"/>
      <c r="D57" s="56">
        <f t="shared" ref="D57:D64" si="26">D33*LN(D33)</f>
        <v>0</v>
      </c>
      <c r="E57" s="56"/>
      <c r="F57" s="56"/>
      <c r="G57" s="56"/>
      <c r="H57" s="56"/>
      <c r="I57" s="56"/>
      <c r="J57" s="56"/>
      <c r="K57" s="56"/>
      <c r="L57" s="57">
        <f t="shared" si="23"/>
        <v>1</v>
      </c>
      <c r="M57" s="58">
        <f>SUM(B57:K57)*(-1)</f>
        <v>0</v>
      </c>
      <c r="N57" s="58"/>
    </row>
    <row r="58" spans="1:30" ht="23.25" customHeight="1" x14ac:dyDescent="0.25">
      <c r="A58" s="2">
        <v>1992</v>
      </c>
      <c r="B58" s="56">
        <f>B34*LN(B34)</f>
        <v>-0.17252125852247718</v>
      </c>
      <c r="C58" s="56">
        <f>C34*LN(C34)</f>
        <v>-0.36312556116732042</v>
      </c>
      <c r="D58" s="56">
        <f t="shared" si="26"/>
        <v>-0.3609823598613639</v>
      </c>
      <c r="E58" s="56"/>
      <c r="F58" s="56"/>
      <c r="G58" s="56"/>
      <c r="H58" s="56"/>
      <c r="I58" s="56">
        <f>I34*LN(I34)</f>
        <v>-0.17252125852247718</v>
      </c>
      <c r="J58" s="56">
        <f>J34*LN(J34)</f>
        <v>-0.25899666014785772</v>
      </c>
      <c r="K58" s="56"/>
      <c r="L58" s="57">
        <f t="shared" si="23"/>
        <v>5</v>
      </c>
      <c r="M58" s="58">
        <f t="shared" si="24"/>
        <v>1.3281470982214965</v>
      </c>
      <c r="N58" s="58">
        <f t="shared" si="25"/>
        <v>0.82522419035899186</v>
      </c>
    </row>
    <row r="59" spans="1:30" ht="23.25" customHeight="1" x14ac:dyDescent="0.25">
      <c r="A59" s="2">
        <v>1993</v>
      </c>
      <c r="B59" s="56">
        <f>B35*LN(B35)</f>
        <v>-0.3300953659172462</v>
      </c>
      <c r="C59" s="56"/>
      <c r="D59" s="56">
        <f t="shared" si="26"/>
        <v>-0.36312765445165868</v>
      </c>
      <c r="E59" s="56"/>
      <c r="F59" s="56">
        <f>F35*LN(F35)</f>
        <v>-0.18850409497251849</v>
      </c>
      <c r="G59" s="56"/>
      <c r="H59" s="56">
        <f t="shared" ref="H59:H64" si="27">H35*LN(H35)</f>
        <v>-0.18850409497251849</v>
      </c>
      <c r="I59" s="56">
        <f>I35*LN(I35)</f>
        <v>-0.18850409497251849</v>
      </c>
      <c r="J59" s="56">
        <f>J35*LN(J35)</f>
        <v>-0.27798716415075908</v>
      </c>
      <c r="K59" s="56"/>
      <c r="L59" s="57">
        <f t="shared" si="23"/>
        <v>6</v>
      </c>
      <c r="M59" s="58">
        <f t="shared" si="24"/>
        <v>1.5367224694372195</v>
      </c>
      <c r="N59" s="58">
        <f t="shared" si="25"/>
        <v>0.85766114025298645</v>
      </c>
    </row>
    <row r="60" spans="1:30" ht="22.5" customHeight="1" x14ac:dyDescent="0.25">
      <c r="A60" s="2">
        <v>1994</v>
      </c>
      <c r="B60" s="56">
        <f>B36*LN(B36)</f>
        <v>-0.18323261553521847</v>
      </c>
      <c r="C60" s="56">
        <f>C36*LN(C36)</f>
        <v>-0.13831709402530845</v>
      </c>
      <c r="D60" s="56">
        <f t="shared" si="26"/>
        <v>-0.1678976798955005</v>
      </c>
      <c r="E60" s="56">
        <f>E36*LN(E36)</f>
        <v>-6.2020656071237391E-2</v>
      </c>
      <c r="F60" s="56">
        <f>F36*LN(F36)</f>
        <v>-0.13200353827544017</v>
      </c>
      <c r="G60" s="56"/>
      <c r="H60" s="56">
        <f t="shared" si="27"/>
        <v>-1.7134680271042681E-2</v>
      </c>
      <c r="I60" s="56"/>
      <c r="J60" s="56">
        <f>J36*LN(J36)</f>
        <v>-3.0194687370929577E-2</v>
      </c>
      <c r="K60" s="56">
        <f>K36*LN(K36)</f>
        <v>-4.1716734544663334E-2</v>
      </c>
      <c r="L60" s="57">
        <f t="shared" si="23"/>
        <v>8</v>
      </c>
      <c r="M60" s="58">
        <f t="shared" si="24"/>
        <v>0.77251768598934056</v>
      </c>
      <c r="N60" s="58">
        <f t="shared" si="25"/>
        <v>0.37150247819194637</v>
      </c>
    </row>
    <row r="61" spans="1:30" ht="21.75" customHeight="1" x14ac:dyDescent="0.25">
      <c r="A61" s="2">
        <v>1995</v>
      </c>
      <c r="B61" s="56"/>
      <c r="C61" s="56">
        <f>C37*LN(C37)</f>
        <v>-0.15954469578177738</v>
      </c>
      <c r="D61" s="56">
        <f t="shared" si="26"/>
        <v>-0.22751625428655231</v>
      </c>
      <c r="E61" s="56">
        <f>E37*LN(E37)</f>
        <v>-3.3866663988669103E-2</v>
      </c>
      <c r="F61" s="56">
        <f>F37*LN(F37)</f>
        <v>-0.29672000888952516</v>
      </c>
      <c r="G61" s="56"/>
      <c r="H61" s="56">
        <f t="shared" si="27"/>
        <v>-5.8331180840880764E-2</v>
      </c>
      <c r="I61" s="56"/>
      <c r="J61" s="56">
        <f>J37*LN(J37)</f>
        <v>-9.7858067408846658E-2</v>
      </c>
      <c r="K61" s="56"/>
      <c r="L61" s="57">
        <f t="shared" si="23"/>
        <v>6</v>
      </c>
      <c r="M61" s="58">
        <f t="shared" si="24"/>
        <v>0.87383687119625131</v>
      </c>
      <c r="N61" s="58">
        <f t="shared" si="25"/>
        <v>0.48769764368692137</v>
      </c>
    </row>
    <row r="62" spans="1:30" ht="22.5" customHeight="1" x14ac:dyDescent="0.25">
      <c r="A62" s="2">
        <v>1996</v>
      </c>
      <c r="B62" s="56">
        <f>B38*LN(B38)</f>
        <v>-0.28268595424512649</v>
      </c>
      <c r="C62" s="56">
        <f>C38*LN(C38)</f>
        <v>-0.19090942839895136</v>
      </c>
      <c r="D62" s="56">
        <f t="shared" si="26"/>
        <v>-0.1645361186796398</v>
      </c>
      <c r="E62" s="56">
        <f>E38*LN(E38)</f>
        <v>-0.1645361186796398</v>
      </c>
      <c r="F62" s="56">
        <f>F38*LN(F38)</f>
        <v>-6.0237625618742068E-2</v>
      </c>
      <c r="G62" s="56">
        <f>G38*LN(G38)</f>
        <v>-0.1194599483235515</v>
      </c>
      <c r="H62" s="56">
        <f t="shared" si="27"/>
        <v>-0.1194599483235515</v>
      </c>
      <c r="I62" s="56"/>
      <c r="J62" s="56">
        <f>J38*LN(J38)</f>
        <v>-3.7150850721548001E-2</v>
      </c>
      <c r="K62" s="56">
        <f>K38*LN(K38)</f>
        <v>-0.19090942839895136</v>
      </c>
      <c r="L62" s="57">
        <f t="shared" si="23"/>
        <v>9</v>
      </c>
      <c r="M62" s="58">
        <f t="shared" si="24"/>
        <v>1.3298854213897018</v>
      </c>
      <c r="N62" s="58">
        <f t="shared" si="25"/>
        <v>0.60525693873403386</v>
      </c>
    </row>
    <row r="63" spans="1:30" ht="19.5" customHeight="1" x14ac:dyDescent="0.25">
      <c r="A63" s="2">
        <v>1997</v>
      </c>
      <c r="B63" s="56">
        <f>B39*LN(B39)</f>
        <v>-0.27930942386335289</v>
      </c>
      <c r="C63" s="56">
        <f>C39*LN(C39)</f>
        <v>-0.36780804980212944</v>
      </c>
      <c r="D63" s="56">
        <f t="shared" si="26"/>
        <v>-0.29375764736505727</v>
      </c>
      <c r="E63" s="56">
        <f>E39*LN(E39)</f>
        <v>-0.12729462794043586</v>
      </c>
      <c r="F63" s="56">
        <f>F39*LN(F39)</f>
        <v>-4.5459339225632479E-2</v>
      </c>
      <c r="G63" s="56">
        <f>G39*LN(G39)</f>
        <v>-0.16701285356328671</v>
      </c>
      <c r="H63" s="56">
        <f t="shared" si="27"/>
        <v>-1.8755120579040694E-2</v>
      </c>
      <c r="I63" s="56"/>
      <c r="J63" s="56">
        <f>J39*LN(J39)</f>
        <v>-0.29644078216053532</v>
      </c>
      <c r="K63" s="56">
        <f>K39*LN(K39)</f>
        <v>-0.16701285356328671</v>
      </c>
      <c r="L63" s="57">
        <f t="shared" si="23"/>
        <v>9</v>
      </c>
      <c r="M63" s="58">
        <f t="shared" si="24"/>
        <v>1.762850698062757</v>
      </c>
      <c r="N63" s="58">
        <f t="shared" si="25"/>
        <v>0.80230792803161211</v>
      </c>
      <c r="S63">
        <v>1997</v>
      </c>
      <c r="T63" s="8">
        <f>T39*LN(T39)</f>
        <v>-0.35741413167717084</v>
      </c>
      <c r="U63" s="8">
        <f t="shared" ref="U63:AC64" si="28">U39*LN(U39)</f>
        <v>-0.33420166724713013</v>
      </c>
      <c r="V63" s="8">
        <f t="shared" si="28"/>
        <v>-0.18776635526134175</v>
      </c>
      <c r="W63" s="8">
        <f t="shared" si="28"/>
        <v>-7.4911168180228707E-2</v>
      </c>
      <c r="X63" s="8">
        <f t="shared" si="28"/>
        <v>-1.4832737609067323E-2</v>
      </c>
      <c r="Y63" s="8">
        <f t="shared" si="28"/>
        <v>-0.28778866658235697</v>
      </c>
      <c r="Z63" s="8"/>
      <c r="AA63" s="8"/>
      <c r="AB63" s="8"/>
      <c r="AC63" s="8">
        <f t="shared" si="28"/>
        <v>-0.34587296693175162</v>
      </c>
      <c r="AD63" s="59">
        <f>COUNTA(T63:AC63)</f>
        <v>7</v>
      </c>
    </row>
    <row r="64" spans="1:30" ht="24" customHeight="1" x14ac:dyDescent="0.25">
      <c r="A64" s="2">
        <v>1998</v>
      </c>
      <c r="B64" s="56">
        <f>B40*LN(B40)</f>
        <v>-0.247147828209522</v>
      </c>
      <c r="C64" s="56">
        <f>C40*LN(C40)</f>
        <v>-0.24413606414846883</v>
      </c>
      <c r="D64" s="56">
        <f t="shared" si="26"/>
        <v>-0.22036895666807677</v>
      </c>
      <c r="E64" s="56"/>
      <c r="F64" s="56"/>
      <c r="G64" s="56">
        <f>G40*LN(G40)</f>
        <v>-1.5176422070196427E-2</v>
      </c>
      <c r="H64" s="56">
        <f t="shared" si="27"/>
        <v>-1.5176422070196427E-2</v>
      </c>
      <c r="I64" s="56">
        <f>I40*LN(I40)</f>
        <v>-2.8181922092691703E-2</v>
      </c>
      <c r="J64" s="56">
        <f>J40*LN(J40)</f>
        <v>-8.1898781756420236E-2</v>
      </c>
      <c r="K64" s="56"/>
      <c r="L64" s="57">
        <f t="shared" si="23"/>
        <v>7</v>
      </c>
      <c r="M64" s="58">
        <f t="shared" si="24"/>
        <v>0.85208639701557232</v>
      </c>
      <c r="N64" s="58">
        <f t="shared" si="25"/>
        <v>0.43788578698211589</v>
      </c>
      <c r="S64">
        <v>1998</v>
      </c>
      <c r="T64" s="8">
        <f>T40*LN(T40)</f>
        <v>-7.4091894360016355E-2</v>
      </c>
      <c r="U64" s="8">
        <f t="shared" si="28"/>
        <v>-0.10181936785957868</v>
      </c>
      <c r="V64" s="8">
        <f t="shared" si="28"/>
        <v>-1.8908698733029371E-2</v>
      </c>
      <c r="W64" s="8">
        <f t="shared" si="28"/>
        <v>-1.2308471251659384E-2</v>
      </c>
      <c r="X64" s="8"/>
      <c r="Y64" s="8">
        <f t="shared" si="28"/>
        <v>-0.11008571475958352</v>
      </c>
      <c r="Z64" s="8"/>
      <c r="AA64" s="8"/>
      <c r="AB64" s="8">
        <f t="shared" si="28"/>
        <v>-2.7569668090329969E-3</v>
      </c>
      <c r="AC64" s="8">
        <f t="shared" si="28"/>
        <v>-4.9161226642827141E-2</v>
      </c>
      <c r="AD64" s="59">
        <f>COUNTA(T64:AC64)</f>
        <v>7</v>
      </c>
    </row>
    <row r="117" spans="3:12" x14ac:dyDescent="0.25">
      <c r="C117">
        <v>0.28369272237196763</v>
      </c>
      <c r="D117">
        <v>0.22214734950584006</v>
      </c>
      <c r="E117">
        <v>7.0979335130278529E-2</v>
      </c>
      <c r="F117">
        <v>1.8867924528301886E-2</v>
      </c>
      <c r="G117">
        <v>2.4707996406109615E-3</v>
      </c>
      <c r="H117">
        <v>0.15363881401617249</v>
      </c>
      <c r="L117">
        <v>0.24820305480682836</v>
      </c>
    </row>
    <row r="118" spans="3:12" x14ac:dyDescent="0.25">
      <c r="C118">
        <v>0.92285262429573978</v>
      </c>
      <c r="D118">
        <v>2.866462390036572E-2</v>
      </c>
      <c r="E118">
        <v>3.3112582781456954E-3</v>
      </c>
      <c r="F118">
        <v>1.9768706138183255E-3</v>
      </c>
      <c r="H118">
        <v>3.1975882178511418E-2</v>
      </c>
      <c r="K118">
        <v>3.4595235741820697E-4</v>
      </c>
      <c r="L118">
        <v>1.0872788376000791E-2</v>
      </c>
    </row>
  </sheetData>
  <mergeCells count="4">
    <mergeCell ref="M23:O23"/>
    <mergeCell ref="AE23:AG23"/>
    <mergeCell ref="AL35:AO35"/>
    <mergeCell ref="AP35:AQ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B18F-A2C7-4EE5-B4E8-DC95BBFC5BBE}">
  <dimension ref="A3:M16"/>
  <sheetViews>
    <sheetView tabSelected="1" workbookViewId="0">
      <selection activeCell="C51" sqref="C51"/>
    </sheetView>
  </sheetViews>
  <sheetFormatPr baseColWidth="10" defaultRowHeight="15" x14ac:dyDescent="0.25"/>
  <sheetData>
    <row r="3" spans="1:13" x14ac:dyDescent="0.25">
      <c r="B3" t="s">
        <v>43</v>
      </c>
    </row>
    <row r="6" spans="1:13" x14ac:dyDescent="0.25">
      <c r="B6" s="5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1" t="s">
        <v>11</v>
      </c>
    </row>
    <row r="7" spans="1:13" x14ac:dyDescent="0.25">
      <c r="A7" s="60" t="s">
        <v>13</v>
      </c>
      <c r="B7" s="62">
        <v>1998</v>
      </c>
      <c r="C7" s="2">
        <v>35.799999999999997</v>
      </c>
      <c r="D7" s="2">
        <v>35</v>
      </c>
      <c r="E7" s="2">
        <v>234.2</v>
      </c>
      <c r="F7" s="2"/>
      <c r="G7" s="2"/>
      <c r="H7" s="2">
        <v>0.8</v>
      </c>
      <c r="I7" s="2">
        <v>0.8</v>
      </c>
      <c r="J7" s="2">
        <v>1.7</v>
      </c>
      <c r="K7" s="2">
        <v>6.7</v>
      </c>
      <c r="L7" s="2"/>
      <c r="M7" s="2">
        <f t="shared" ref="M7" si="0">SUM(C7:L7)</f>
        <v>315</v>
      </c>
    </row>
    <row r="8" spans="1:13" ht="15.75" x14ac:dyDescent="0.25">
      <c r="A8" s="60" t="s">
        <v>14</v>
      </c>
      <c r="B8" s="61">
        <v>1998</v>
      </c>
      <c r="C8" s="2">
        <v>1867.3</v>
      </c>
      <c r="D8" s="2">
        <v>58</v>
      </c>
      <c r="E8" s="2">
        <v>6.7</v>
      </c>
      <c r="F8" s="2">
        <v>4</v>
      </c>
      <c r="G8" s="2"/>
      <c r="H8" s="2">
        <v>64.7</v>
      </c>
      <c r="I8" s="2"/>
      <c r="J8" s="2"/>
      <c r="K8" s="2">
        <v>0.7</v>
      </c>
      <c r="L8" s="2">
        <v>22</v>
      </c>
      <c r="M8" s="2">
        <f>SUM(C8:L8)</f>
        <v>2023.4</v>
      </c>
    </row>
    <row r="11" spans="1:13" x14ac:dyDescent="0.25">
      <c r="B11" t="s">
        <v>46</v>
      </c>
    </row>
    <row r="12" spans="1:13" x14ac:dyDescent="0.25">
      <c r="B12" t="s">
        <v>44</v>
      </c>
    </row>
    <row r="13" spans="1:13" x14ac:dyDescent="0.25">
      <c r="B13" t="s">
        <v>47</v>
      </c>
    </row>
    <row r="15" spans="1:13" x14ac:dyDescent="0.25">
      <c r="B15" t="s">
        <v>45</v>
      </c>
      <c r="D15">
        <f>(5/(5+2+2))</f>
        <v>0.55555555555555558</v>
      </c>
    </row>
    <row r="16" spans="1:13" x14ac:dyDescent="0.25">
      <c r="B16" s="60" t="s">
        <v>48</v>
      </c>
      <c r="C16" s="60"/>
      <c r="D16" s="63">
        <f>1-D15</f>
        <v>0.44444444444444442</v>
      </c>
    </row>
  </sheetData>
  <pageMargins left="0.7" right="0.7" top="0.75" bottom="0.75" header="0.3" footer="0.3"/>
  <ignoredErrors>
    <ignoredError sqref="M7:M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Abondance par taxon et année</vt:lpstr>
      <vt:lpstr>Calculs indices de diversité</vt:lpstr>
      <vt:lpstr>Jaccard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Cattanéo Franck</dc:creator>
  <cp:lastModifiedBy>Cattanéo Franck</cp:lastModifiedBy>
  <dcterms:created xsi:type="dcterms:W3CDTF">2026-03-24T14:42:40Z</dcterms:created>
  <dcterms:modified xsi:type="dcterms:W3CDTF">2026-03-24T15:03:49Z</dcterms:modified>
</cp:coreProperties>
</file>