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therin.pontz\OneDrive - HESSO\"/>
    </mc:Choice>
  </mc:AlternateContent>
  <xr:revisionPtr revIDLastSave="2" documentId="8_{085605F7-FC1C-495E-9359-4FA457F3E580}" xr6:coauthVersionLast="36" xr6:coauthVersionMax="36" xr10:uidLastSave="{FB869AED-C798-48D8-B175-431832D4E815}"/>
  <bookViews>
    <workbookView xWindow="-120" yWindow="-120" windowWidth="29040" windowHeight="15720" activeTab="2" xr2:uid="{00000000-000D-0000-FFFF-FFFF00000000}"/>
  </bookViews>
  <sheets>
    <sheet name="Accounts" sheetId="11" r:id="rId1"/>
    <sheet name="General ledger periodic" sheetId="12" r:id="rId2"/>
    <sheet name="General ledger perpetual" sheetId="13" r:id="rId3"/>
  </sheets>
  <externalReferences>
    <externalReference r:id="rId4"/>
  </externalReferences>
  <calcPr calcId="191029"/>
</workbook>
</file>

<file path=xl/calcChain.xml><?xml version="1.0" encoding="utf-8"?>
<calcChain xmlns="http://schemas.openxmlformats.org/spreadsheetml/2006/main">
  <c r="N6" i="13" l="1"/>
  <c r="B45" i="13"/>
  <c r="P19" i="13"/>
  <c r="G33" i="13"/>
  <c r="I25" i="13"/>
  <c r="R18" i="13"/>
  <c r="I43" i="13"/>
  <c r="P18" i="13"/>
  <c r="Q16" i="13"/>
  <c r="P12" i="13"/>
  <c r="D42" i="13"/>
  <c r="L4" i="13"/>
  <c r="P17" i="13"/>
  <c r="G23" i="13"/>
  <c r="I3" i="13"/>
  <c r="R16" i="13"/>
  <c r="I13" i="13"/>
  <c r="N43" i="13"/>
  <c r="R15" i="13"/>
  <c r="P15" i="13"/>
  <c r="D5" i="13"/>
  <c r="P14" i="13"/>
  <c r="N5" i="13"/>
  <c r="B44" i="13"/>
  <c r="I24" i="13"/>
  <c r="N34" i="13"/>
  <c r="B4" i="13"/>
  <c r="R13" i="13"/>
  <c r="P13" i="13"/>
  <c r="L43" i="13"/>
  <c r="G14" i="13"/>
  <c r="N22" i="13"/>
  <c r="R12" i="13"/>
  <c r="P10" i="13"/>
  <c r="P9" i="13"/>
  <c r="L13" i="13" l="1"/>
  <c r="R8" i="13"/>
  <c r="G13" i="13" s="1"/>
  <c r="P8" i="13"/>
  <c r="P5" i="13"/>
  <c r="P6" i="13" s="1"/>
  <c r="N33" i="13"/>
  <c r="G2" i="13"/>
  <c r="Q4" i="13"/>
  <c r="R4" i="13" s="1"/>
  <c r="I23" i="13" s="1"/>
  <c r="L3" i="13"/>
  <c r="Q3" i="13"/>
  <c r="Q9" i="13" l="1"/>
  <c r="Q10" i="13" s="1"/>
  <c r="B43" i="13"/>
  <c r="B48" i="13" s="1"/>
  <c r="A48" i="13" s="1"/>
  <c r="N3" i="13"/>
  <c r="N8" i="13" s="1"/>
  <c r="M8" i="13" s="1"/>
  <c r="R3" i="13"/>
  <c r="D22" i="13"/>
  <c r="N48" i="13"/>
  <c r="M48" i="13" s="1"/>
  <c r="L48" i="13"/>
  <c r="K48" i="13" s="1"/>
  <c r="I48" i="13"/>
  <c r="G48" i="13"/>
  <c r="D48" i="13"/>
  <c r="C48" i="13" s="1"/>
  <c r="M42" i="13"/>
  <c r="K42" i="13"/>
  <c r="A42" i="13"/>
  <c r="K41" i="13"/>
  <c r="F41" i="13"/>
  <c r="N38" i="13"/>
  <c r="M38" i="13" s="1"/>
  <c r="L38" i="13"/>
  <c r="K38" i="13" s="1"/>
  <c r="I38" i="13"/>
  <c r="G38" i="13"/>
  <c r="F38" i="13" s="1"/>
  <c r="D38" i="13"/>
  <c r="C38" i="13" s="1"/>
  <c r="B38" i="13"/>
  <c r="A38" i="13" s="1"/>
  <c r="M32" i="13"/>
  <c r="K31" i="13"/>
  <c r="F31" i="13"/>
  <c r="A31" i="13"/>
  <c r="N28" i="13"/>
  <c r="M28" i="13" s="1"/>
  <c r="L28" i="13"/>
  <c r="K28" i="13" s="1"/>
  <c r="I28" i="13"/>
  <c r="H28" i="13" s="1"/>
  <c r="G28" i="13"/>
  <c r="D28" i="13"/>
  <c r="C28" i="13" s="1"/>
  <c r="B28" i="13"/>
  <c r="A28" i="13" s="1"/>
  <c r="H22" i="13"/>
  <c r="K21" i="13"/>
  <c r="F21" i="13"/>
  <c r="A21" i="13"/>
  <c r="N18" i="13"/>
  <c r="M18" i="13" s="1"/>
  <c r="L18" i="13"/>
  <c r="K18" i="13" s="1"/>
  <c r="I18" i="13"/>
  <c r="H18" i="13" s="1"/>
  <c r="G18" i="13"/>
  <c r="F18" i="13" s="1"/>
  <c r="M12" i="13"/>
  <c r="K12" i="13"/>
  <c r="F12" i="13"/>
  <c r="A12" i="13"/>
  <c r="F11" i="13"/>
  <c r="A11" i="13"/>
  <c r="L8" i="13"/>
  <c r="K8" i="13" s="1"/>
  <c r="I8" i="13"/>
  <c r="H8" i="13" s="1"/>
  <c r="G8" i="13"/>
  <c r="D8" i="13"/>
  <c r="C8" i="13" s="1"/>
  <c r="B8" i="13"/>
  <c r="A8" i="13" s="1"/>
  <c r="M2" i="13"/>
  <c r="K2" i="13"/>
  <c r="A2" i="13"/>
  <c r="K1" i="13"/>
  <c r="F1" i="13"/>
  <c r="A1" i="13"/>
  <c r="I19" i="13" l="1"/>
  <c r="R9" i="13"/>
  <c r="R10" i="13" s="1"/>
  <c r="D13" i="13" s="1"/>
  <c r="B13" i="13"/>
  <c r="G39" i="13"/>
  <c r="L39" i="13"/>
  <c r="N29" i="13"/>
  <c r="B49" i="13"/>
  <c r="N19" i="13"/>
  <c r="L49" i="13"/>
  <c r="N9" i="13"/>
  <c r="G9" i="13"/>
  <c r="I39" i="13"/>
  <c r="B9" i="13"/>
  <c r="I9" i="13"/>
  <c r="L19" i="13"/>
  <c r="B29" i="13"/>
  <c r="H38" i="13"/>
  <c r="N39" i="13"/>
  <c r="D29" i="13"/>
  <c r="G49" i="13"/>
  <c r="N49" i="13"/>
  <c r="G29" i="13"/>
  <c r="L29" i="13"/>
  <c r="I49" i="13"/>
  <c r="D49" i="13"/>
  <c r="F8" i="13"/>
  <c r="L9" i="13"/>
  <c r="I29" i="13"/>
  <c r="D39" i="13"/>
  <c r="G19" i="13"/>
  <c r="B39" i="13"/>
  <c r="D9" i="13"/>
  <c r="F28" i="13"/>
  <c r="F48" i="13"/>
  <c r="H48" i="13"/>
  <c r="B18" i="13" l="1"/>
  <c r="A18" i="13" s="1"/>
  <c r="D18" i="13"/>
  <c r="C18" i="13" s="1"/>
  <c r="B19" i="13"/>
  <c r="I27" i="12"/>
  <c r="N36" i="12"/>
  <c r="B5" i="12"/>
  <c r="R16" i="12"/>
  <c r="Q16" i="12"/>
  <c r="P16" i="12"/>
  <c r="R15" i="12"/>
  <c r="Q15" i="12"/>
  <c r="I26" i="12"/>
  <c r="G33" i="12"/>
  <c r="I42" i="12"/>
  <c r="R14" i="12"/>
  <c r="Q14" i="12"/>
  <c r="G23" i="12"/>
  <c r="L32" i="12"/>
  <c r="I2" i="12"/>
  <c r="R13" i="12"/>
  <c r="P13" i="12"/>
  <c r="Q12" i="12"/>
  <c r="I13" i="12"/>
  <c r="N42" i="12"/>
  <c r="R12" i="12"/>
  <c r="P12" i="12"/>
  <c r="P11" i="12"/>
  <c r="R11" i="12" s="1"/>
  <c r="N35" i="12"/>
  <c r="B4" i="12"/>
  <c r="P10" i="12"/>
  <c r="R10" i="12" s="1"/>
  <c r="I25" i="12" s="1"/>
  <c r="P9" i="12"/>
  <c r="L42" i="12" s="1"/>
  <c r="R8" i="12"/>
  <c r="I24" i="12" s="1"/>
  <c r="Q8" i="12"/>
  <c r="R21" i="12"/>
  <c r="Q21" i="12"/>
  <c r="S10" i="12" s="1"/>
  <c r="P7" i="12"/>
  <c r="R7" i="12" s="1"/>
  <c r="D58" i="12"/>
  <c r="D59" i="12" s="1"/>
  <c r="B58" i="12"/>
  <c r="B59" i="12" s="1"/>
  <c r="A58" i="12"/>
  <c r="P6" i="12"/>
  <c r="L13" i="12" s="1"/>
  <c r="Q4" i="12"/>
  <c r="R4" i="12" s="1"/>
  <c r="I23" i="12" s="1"/>
  <c r="B43" i="12"/>
  <c r="Q3" i="12"/>
  <c r="D22" i="12" s="1"/>
  <c r="D19" i="13" l="1"/>
  <c r="C58" i="12"/>
  <c r="R9" i="12"/>
  <c r="G14" i="12" s="1"/>
  <c r="R3" i="12"/>
  <c r="B13" i="12" s="1"/>
  <c r="R6" i="12"/>
  <c r="G13" i="12" s="1"/>
  <c r="Q22" i="12"/>
  <c r="G2" i="12"/>
  <c r="K1" i="12" l="1"/>
  <c r="F1" i="12"/>
  <c r="A1" i="12"/>
  <c r="A11" i="12"/>
  <c r="F11" i="12"/>
  <c r="K11" i="12"/>
  <c r="K21" i="12"/>
  <c r="F21" i="12"/>
  <c r="A21" i="12"/>
  <c r="A31" i="12"/>
  <c r="F31" i="12"/>
  <c r="K31" i="12"/>
  <c r="K41" i="12"/>
  <c r="F41" i="12"/>
  <c r="A41" i="12"/>
  <c r="N48" i="12"/>
  <c r="M48" i="12" s="1"/>
  <c r="L48" i="12"/>
  <c r="I48" i="12"/>
  <c r="I49" i="12" s="1"/>
  <c r="G48" i="12"/>
  <c r="F48" i="12" s="1"/>
  <c r="D48" i="12"/>
  <c r="C48" i="12" s="1"/>
  <c r="B48" i="12"/>
  <c r="A48" i="12" s="1"/>
  <c r="A42" i="12"/>
  <c r="N38" i="12"/>
  <c r="M38" i="12" s="1"/>
  <c r="L38" i="12"/>
  <c r="I38" i="12"/>
  <c r="H38" i="12"/>
  <c r="G38" i="12"/>
  <c r="D38" i="12"/>
  <c r="C38" i="12" s="1"/>
  <c r="B38" i="12"/>
  <c r="M32" i="12"/>
  <c r="N28" i="12"/>
  <c r="M28" i="12"/>
  <c r="L28" i="12"/>
  <c r="I28" i="12"/>
  <c r="H28" i="12" s="1"/>
  <c r="G28" i="12"/>
  <c r="D28" i="12"/>
  <c r="C28" i="12" s="1"/>
  <c r="B28" i="12"/>
  <c r="H22" i="12"/>
  <c r="N18" i="12"/>
  <c r="M18" i="12" s="1"/>
  <c r="L18" i="12"/>
  <c r="K18" i="12" s="1"/>
  <c r="I18" i="12"/>
  <c r="H18" i="12" s="1"/>
  <c r="G18" i="12"/>
  <c r="F18" i="12" s="1"/>
  <c r="D18" i="12"/>
  <c r="C18" i="12" s="1"/>
  <c r="B18" i="12"/>
  <c r="A18" i="12" s="1"/>
  <c r="M12" i="12"/>
  <c r="K12" i="12"/>
  <c r="F12" i="12"/>
  <c r="A12" i="12"/>
  <c r="N8" i="12"/>
  <c r="L8" i="12"/>
  <c r="I8" i="12"/>
  <c r="G8" i="12"/>
  <c r="D8" i="12"/>
  <c r="B8" i="12"/>
  <c r="A8" i="12" s="1"/>
  <c r="M2" i="12"/>
  <c r="K2" i="12"/>
  <c r="C2" i="12"/>
  <c r="A2" i="12"/>
  <c r="M42" i="11"/>
  <c r="K42" i="11"/>
  <c r="C42" i="11"/>
  <c r="A42" i="11"/>
  <c r="M32" i="11"/>
  <c r="K32" i="11"/>
  <c r="M22" i="11"/>
  <c r="K22" i="11"/>
  <c r="H22" i="11"/>
  <c r="F22" i="11"/>
  <c r="C22" i="11"/>
  <c r="A22" i="11"/>
  <c r="M12" i="11"/>
  <c r="K12" i="11"/>
  <c r="H12" i="11"/>
  <c r="F12" i="11"/>
  <c r="C12" i="11"/>
  <c r="A12" i="11"/>
  <c r="M2" i="11"/>
  <c r="K2" i="11"/>
  <c r="H2" i="11"/>
  <c r="F2" i="11"/>
  <c r="C2" i="11"/>
  <c r="A2" i="11"/>
  <c r="K8" i="12"/>
  <c r="G9" i="12" l="1"/>
  <c r="I9" i="12"/>
  <c r="B29" i="12"/>
  <c r="B39" i="12"/>
  <c r="G49" i="12"/>
  <c r="L9" i="12"/>
  <c r="N9" i="12"/>
  <c r="N19" i="12"/>
  <c r="N49" i="12"/>
  <c r="F8" i="12"/>
  <c r="N29" i="12"/>
  <c r="L39" i="12"/>
  <c r="D29" i="12"/>
  <c r="A28" i="12"/>
  <c r="B9" i="12"/>
  <c r="K38" i="12"/>
  <c r="D49" i="12"/>
  <c r="I29" i="12"/>
  <c r="D39" i="12"/>
  <c r="I19" i="12"/>
  <c r="D19" i="12"/>
  <c r="D9" i="12"/>
  <c r="G19" i="12"/>
  <c r="L19" i="12"/>
  <c r="L29" i="12"/>
  <c r="G29" i="12"/>
  <c r="G39" i="12"/>
  <c r="I39" i="12"/>
  <c r="L49" i="12"/>
  <c r="B49" i="12"/>
  <c r="M8" i="12"/>
  <c r="H8" i="12"/>
  <c r="B19" i="12"/>
  <c r="N39" i="12"/>
  <c r="H48" i="12"/>
  <c r="F38" i="12"/>
  <c r="C8" i="12"/>
  <c r="F28" i="12"/>
  <c r="A38" i="12"/>
  <c r="K48" i="12"/>
  <c r="K28" i="12"/>
</calcChain>
</file>

<file path=xl/sharedStrings.xml><?xml version="1.0" encoding="utf-8"?>
<sst xmlns="http://schemas.openxmlformats.org/spreadsheetml/2006/main" count="25" uniqueCount="22">
  <si>
    <t>Cash</t>
  </si>
  <si>
    <t>Trade receivables</t>
  </si>
  <si>
    <t>Stock / Inventory</t>
  </si>
  <si>
    <t>VAT refund on goods</t>
  </si>
  <si>
    <t>VAT refund on investments &amp; other expenses</t>
  </si>
  <si>
    <t>Vehicles &amp; other fixed assets</t>
  </si>
  <si>
    <t>Trade payables</t>
  </si>
  <si>
    <t xml:space="preserve">VAT Due </t>
  </si>
  <si>
    <t>Various creditors / debts</t>
  </si>
  <si>
    <t>VAT to pay or current account</t>
  </si>
  <si>
    <t>Private</t>
  </si>
  <si>
    <t>Sales of goods</t>
  </si>
  <si>
    <t>Purchase of goods</t>
  </si>
  <si>
    <t>Sale to ourselves</t>
  </si>
  <si>
    <t>Overheads expenses</t>
  </si>
  <si>
    <t>Discount obtained by suppliers</t>
  </si>
  <si>
    <t>or</t>
  </si>
  <si>
    <t>Excluding VAT</t>
  </si>
  <si>
    <t>Including VAT</t>
  </si>
  <si>
    <t>VAT</t>
  </si>
  <si>
    <t>Cost of Goods sold</t>
  </si>
  <si>
    <t>Computer &amp; other fixed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</si>
</sst>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C_H_F_-;\-* #,##0.00\ _C_H_F_-;_-* &quot;-&quot;??\ _C_H_F_-;_-@_-"/>
  </numFmts>
  <fonts count="6" x14ac:knownFonts="1">
    <font>
      <sz val="10"/>
      <name val="Arial"/>
    </font>
    <font>
      <sz val="10"/>
      <name val="Arial"/>
      <family val="2"/>
    </font>
    <font>
      <i/>
      <sz val="10"/>
      <name val="Arial"/>
      <family val="2"/>
    </font>
    <font>
      <sz val="7"/>
      <name val="Arial"/>
      <family val="2"/>
    </font>
    <font>
      <sz val="10"/>
      <name val="Arial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1" fillId="0" borderId="0"/>
  </cellStyleXfs>
  <cellXfs count="74">
    <xf numFmtId="0" fontId="0" fillId="0" borderId="0" xfId="0"/>
    <xf numFmtId="0" fontId="1" fillId="0" borderId="0" xfId="0" applyNumberFormat="1" applyFont="1" applyFill="1" applyAlignment="1">
      <alignment wrapText="1"/>
    </xf>
    <xf numFmtId="0" fontId="1" fillId="0" borderId="0" xfId="0" applyFont="1" applyFill="1" applyAlignment="1">
      <alignment wrapText="1"/>
    </xf>
    <xf numFmtId="0" fontId="1" fillId="0" borderId="0" xfId="0" applyFont="1" applyFill="1"/>
    <xf numFmtId="0" fontId="0" fillId="0" borderId="0" xfId="0" applyFill="1"/>
    <xf numFmtId="0" fontId="0" fillId="0" borderId="0" xfId="0" applyFill="1" applyAlignment="1">
      <alignment wrapText="1"/>
    </xf>
    <xf numFmtId="0" fontId="1" fillId="0" borderId="1" xfId="0" applyNumberFormat="1" applyFont="1" applyFill="1" applyBorder="1" applyAlignment="1">
      <alignment wrapText="1"/>
    </xf>
    <xf numFmtId="4" fontId="1" fillId="0" borderId="2" xfId="0" applyNumberFormat="1" applyFont="1" applyFill="1" applyBorder="1" applyAlignment="1">
      <alignment wrapText="1"/>
    </xf>
    <xf numFmtId="4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4" fontId="1" fillId="0" borderId="4" xfId="0" applyNumberFormat="1" applyFont="1" applyFill="1" applyBorder="1" applyAlignment="1">
      <alignment wrapText="1"/>
    </xf>
    <xf numFmtId="4" fontId="1" fillId="0" borderId="3" xfId="0" applyNumberFormat="1" applyFont="1" applyFill="1" applyBorder="1" applyAlignment="1">
      <alignment wrapText="1"/>
    </xf>
    <xf numFmtId="4" fontId="1" fillId="0" borderId="5" xfId="0" applyNumberFormat="1" applyFont="1" applyFill="1" applyBorder="1" applyAlignment="1">
      <alignment wrapText="1"/>
    </xf>
    <xf numFmtId="4" fontId="1" fillId="0" borderId="0" xfId="0" applyNumberFormat="1" applyFont="1" applyFill="1" applyAlignment="1">
      <alignment wrapText="1"/>
    </xf>
    <xf numFmtId="0" fontId="1" fillId="0" borderId="6" xfId="0" applyNumberFormat="1" applyFont="1" applyFill="1" applyBorder="1" applyAlignment="1">
      <alignment wrapText="1"/>
    </xf>
    <xf numFmtId="4" fontId="1" fillId="0" borderId="7" xfId="0" applyNumberFormat="1" applyFont="1" applyFill="1" applyBorder="1" applyAlignment="1">
      <alignment wrapText="1"/>
    </xf>
    <xf numFmtId="4" fontId="1" fillId="0" borderId="6" xfId="0" applyNumberFormat="1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3" fillId="0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0" fontId="1" fillId="2" borderId="1" xfId="0" applyNumberFormat="1" applyFont="1" applyFill="1" applyBorder="1" applyAlignment="1">
      <alignment wrapText="1"/>
    </xf>
    <xf numFmtId="4" fontId="1" fillId="2" borderId="2" xfId="0" applyNumberFormat="1" applyFont="1" applyFill="1" applyBorder="1" applyAlignment="1">
      <alignment wrapText="1"/>
    </xf>
    <xf numFmtId="4" fontId="1" fillId="2" borderId="1" xfId="0" applyNumberFormat="1" applyFont="1" applyFill="1" applyBorder="1" applyAlignment="1">
      <alignment wrapText="1"/>
    </xf>
    <xf numFmtId="0" fontId="1" fillId="2" borderId="0" xfId="0" applyFont="1" applyFill="1"/>
    <xf numFmtId="0" fontId="1" fillId="2" borderId="3" xfId="0" applyNumberFormat="1" applyFont="1" applyFill="1" applyBorder="1" applyAlignment="1">
      <alignment wrapText="1"/>
    </xf>
    <xf numFmtId="4" fontId="1" fillId="2" borderId="4" xfId="0" applyNumberFormat="1" applyFont="1" applyFill="1" applyBorder="1" applyAlignment="1">
      <alignment wrapText="1"/>
    </xf>
    <xf numFmtId="4" fontId="1" fillId="2" borderId="3" xfId="0" applyNumberFormat="1" applyFont="1" applyFill="1" applyBorder="1" applyAlignment="1">
      <alignment wrapText="1"/>
    </xf>
    <xf numFmtId="0" fontId="1" fillId="2" borderId="0" xfId="0" applyNumberFormat="1" applyFont="1" applyFill="1" applyAlignment="1">
      <alignment wrapText="1"/>
    </xf>
    <xf numFmtId="4" fontId="1" fillId="2" borderId="5" xfId="0" applyNumberFormat="1" applyFont="1" applyFill="1" applyBorder="1" applyAlignment="1">
      <alignment wrapText="1"/>
    </xf>
    <xf numFmtId="4" fontId="1" fillId="2" borderId="0" xfId="0" applyNumberFormat="1" applyFont="1" applyFill="1" applyAlignment="1">
      <alignment wrapText="1"/>
    </xf>
    <xf numFmtId="0" fontId="1" fillId="2" borderId="6" xfId="0" applyNumberFormat="1" applyFont="1" applyFill="1" applyBorder="1" applyAlignment="1">
      <alignment wrapText="1"/>
    </xf>
    <xf numFmtId="4" fontId="1" fillId="2" borderId="7" xfId="0" applyNumberFormat="1" applyFont="1" applyFill="1" applyBorder="1" applyAlignment="1">
      <alignment wrapText="1"/>
    </xf>
    <xf numFmtId="4" fontId="1" fillId="2" borderId="6" xfId="0" applyNumberFormat="1" applyFont="1" applyFill="1" applyBorder="1" applyAlignment="1">
      <alignment wrapText="1"/>
    </xf>
    <xf numFmtId="4" fontId="0" fillId="0" borderId="0" xfId="0" applyNumberFormat="1" applyFill="1"/>
    <xf numFmtId="43" fontId="5" fillId="3" borderId="0" xfId="1" applyFont="1" applyFill="1" applyAlignment="1">
      <alignment wrapText="1"/>
    </xf>
    <xf numFmtId="43" fontId="0" fillId="3" borderId="0" xfId="1" applyFont="1" applyFill="1"/>
    <xf numFmtId="43" fontId="0" fillId="0" borderId="0" xfId="1" applyFont="1" applyFill="1"/>
    <xf numFmtId="43" fontId="0" fillId="0" borderId="0" xfId="1" applyFont="1" applyFill="1" applyAlignment="1">
      <alignment wrapText="1"/>
    </xf>
    <xf numFmtId="0" fontId="1" fillId="0" borderId="0" xfId="2" applyFont="1" applyFill="1" applyAlignment="1">
      <alignment wrapText="1"/>
    </xf>
    <xf numFmtId="0" fontId="1" fillId="0" borderId="0" xfId="2" applyFill="1" applyAlignment="1">
      <alignment wrapText="1"/>
    </xf>
    <xf numFmtId="0" fontId="1" fillId="0" borderId="1" xfId="2" applyNumberFormat="1" applyFont="1" applyFill="1" applyBorder="1" applyAlignment="1">
      <alignment wrapText="1"/>
    </xf>
    <xf numFmtId="4" fontId="1" fillId="0" borderId="2" xfId="2" applyNumberFormat="1" applyFont="1" applyFill="1" applyBorder="1" applyAlignment="1">
      <alignment wrapText="1"/>
    </xf>
    <xf numFmtId="4" fontId="1" fillId="0" borderId="1" xfId="2" applyNumberFormat="1" applyFont="1" applyFill="1" applyBorder="1" applyAlignment="1">
      <alignment wrapText="1"/>
    </xf>
    <xf numFmtId="0" fontId="1" fillId="0" borderId="0" xfId="2" applyFont="1" applyFill="1"/>
    <xf numFmtId="0" fontId="1" fillId="0" borderId="0" xfId="2" applyFill="1"/>
    <xf numFmtId="0" fontId="1" fillId="0" borderId="3" xfId="2" applyNumberFormat="1" applyFont="1" applyFill="1" applyBorder="1" applyAlignment="1">
      <alignment wrapText="1"/>
    </xf>
    <xf numFmtId="4" fontId="1" fillId="0" borderId="4" xfId="2" applyNumberFormat="1" applyFont="1" applyFill="1" applyBorder="1" applyAlignment="1">
      <alignment wrapText="1"/>
    </xf>
    <xf numFmtId="4" fontId="1" fillId="0" borderId="3" xfId="2" applyNumberFormat="1" applyFont="1" applyFill="1" applyBorder="1" applyAlignment="1">
      <alignment wrapText="1"/>
    </xf>
    <xf numFmtId="0" fontId="1" fillId="0" borderId="0" xfId="2" applyNumberFormat="1" applyFont="1" applyFill="1" applyAlignment="1">
      <alignment wrapText="1"/>
    </xf>
    <xf numFmtId="4" fontId="1" fillId="0" borderId="5" xfId="2" applyNumberFormat="1" applyFont="1" applyFill="1" applyBorder="1" applyAlignment="1">
      <alignment wrapText="1"/>
    </xf>
    <xf numFmtId="4" fontId="1" fillId="0" borderId="0" xfId="2" applyNumberFormat="1" applyFont="1" applyFill="1" applyAlignment="1">
      <alignment wrapText="1"/>
    </xf>
    <xf numFmtId="0" fontId="1" fillId="0" borderId="6" xfId="2" applyNumberFormat="1" applyFont="1" applyFill="1" applyBorder="1" applyAlignment="1">
      <alignment wrapText="1"/>
    </xf>
    <xf numFmtId="4" fontId="1" fillId="0" borderId="7" xfId="2" applyNumberFormat="1" applyFont="1" applyFill="1" applyBorder="1" applyAlignment="1">
      <alignment wrapText="1"/>
    </xf>
    <xf numFmtId="4" fontId="1" fillId="0" borderId="6" xfId="2" applyNumberFormat="1" applyFont="1" applyFill="1" applyBorder="1" applyAlignment="1">
      <alignment wrapText="1"/>
    </xf>
    <xf numFmtId="0" fontId="2" fillId="0" borderId="0" xfId="2" applyFont="1" applyFill="1" applyAlignment="1">
      <alignment wrapText="1"/>
    </xf>
    <xf numFmtId="0" fontId="3" fillId="0" borderId="0" xfId="2" applyNumberFormat="1" applyFont="1" applyFill="1" applyAlignment="1">
      <alignment wrapText="1"/>
    </xf>
    <xf numFmtId="0" fontId="1" fillId="2" borderId="1" xfId="2" applyNumberFormat="1" applyFont="1" applyFill="1" applyBorder="1" applyAlignment="1">
      <alignment wrapText="1"/>
    </xf>
    <xf numFmtId="4" fontId="1" fillId="2" borderId="2" xfId="2" applyNumberFormat="1" applyFont="1" applyFill="1" applyBorder="1" applyAlignment="1">
      <alignment wrapText="1"/>
    </xf>
    <xf numFmtId="4" fontId="1" fillId="2" borderId="1" xfId="2" applyNumberFormat="1" applyFont="1" applyFill="1" applyBorder="1" applyAlignment="1">
      <alignment wrapText="1"/>
    </xf>
    <xf numFmtId="0" fontId="1" fillId="2" borderId="3" xfId="2" applyNumberFormat="1" applyFont="1" applyFill="1" applyBorder="1" applyAlignment="1">
      <alignment wrapText="1"/>
    </xf>
    <xf numFmtId="4" fontId="1" fillId="2" borderId="4" xfId="2" applyNumberFormat="1" applyFont="1" applyFill="1" applyBorder="1" applyAlignment="1">
      <alignment wrapText="1"/>
    </xf>
    <xf numFmtId="4" fontId="1" fillId="2" borderId="3" xfId="2" applyNumberFormat="1" applyFont="1" applyFill="1" applyBorder="1" applyAlignment="1">
      <alignment wrapText="1"/>
    </xf>
    <xf numFmtId="0" fontId="1" fillId="2" borderId="0" xfId="2" applyNumberFormat="1" applyFont="1" applyFill="1" applyAlignment="1">
      <alignment wrapText="1"/>
    </xf>
    <xf numFmtId="4" fontId="1" fillId="2" borderId="5" xfId="2" applyNumberFormat="1" applyFont="1" applyFill="1" applyBorder="1" applyAlignment="1">
      <alignment wrapText="1"/>
    </xf>
    <xf numFmtId="4" fontId="1" fillId="2" borderId="0" xfId="2" applyNumberFormat="1" applyFont="1" applyFill="1" applyAlignment="1">
      <alignment wrapText="1"/>
    </xf>
    <xf numFmtId="0" fontId="1" fillId="2" borderId="6" xfId="2" applyNumberFormat="1" applyFont="1" applyFill="1" applyBorder="1" applyAlignment="1">
      <alignment wrapText="1"/>
    </xf>
    <xf numFmtId="4" fontId="1" fillId="2" borderId="7" xfId="2" applyNumberFormat="1" applyFont="1" applyFill="1" applyBorder="1" applyAlignment="1">
      <alignment wrapText="1"/>
    </xf>
    <xf numFmtId="4" fontId="1" fillId="2" borderId="6" xfId="2" applyNumberFormat="1" applyFont="1" applyFill="1" applyBorder="1" applyAlignment="1">
      <alignment wrapText="1"/>
    </xf>
    <xf numFmtId="0" fontId="1" fillId="2" borderId="0" xfId="2" applyFont="1" applyFill="1" applyAlignment="1">
      <alignment wrapText="1"/>
    </xf>
    <xf numFmtId="0" fontId="1" fillId="2" borderId="0" xfId="2" applyFont="1" applyFill="1"/>
    <xf numFmtId="0" fontId="1" fillId="2" borderId="8" xfId="0" applyNumberFormat="1" applyFont="1" applyFill="1" applyBorder="1" applyAlignment="1">
      <alignment horizontal="center" wrapText="1"/>
    </xf>
    <xf numFmtId="0" fontId="1" fillId="0" borderId="8" xfId="0" applyNumberFormat="1" applyFont="1" applyFill="1" applyBorder="1" applyAlignment="1">
      <alignment horizontal="center" wrapText="1"/>
    </xf>
    <xf numFmtId="0" fontId="1" fillId="2" borderId="8" xfId="2" applyNumberFormat="1" applyFont="1" applyFill="1" applyBorder="1" applyAlignment="1">
      <alignment horizontal="center" wrapText="1"/>
    </xf>
    <xf numFmtId="0" fontId="1" fillId="0" borderId="8" xfId="2" applyNumberFormat="1" applyFont="1" applyFill="1" applyBorder="1" applyAlignment="1">
      <alignment horizontal="center" wrapText="1"/>
    </xf>
  </cellXfs>
  <cellStyles count="3">
    <cellStyle name="Comma" xfId="1" builtinId="3"/>
    <cellStyle name="Normal" xfId="0" builtinId="0"/>
    <cellStyle name="Normal 2" xfId="2" xr:uid="{04574D2C-DBA5-475F-A711-6CDAE495E19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sic%20journal%20entries%20periodic%20VAT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ounts"/>
      <sheetName val="General ledger"/>
      <sheetName val="General ledger solutions"/>
    </sheetNames>
    <sheetDataSet>
      <sheetData sheetId="0">
        <row r="1">
          <cell r="A1" t="str">
            <v>Cash</v>
          </cell>
          <cell r="F1" t="str">
            <v>Trade receivables</v>
          </cell>
          <cell r="K1" t="str">
            <v>Stock / Inventory</v>
          </cell>
        </row>
        <row r="11">
          <cell r="A11" t="str">
            <v>VAT refund on goods</v>
          </cell>
          <cell r="F11" t="str">
            <v>VAT refund on investments &amp; other expenses</v>
          </cell>
        </row>
        <row r="21">
          <cell r="A21" t="str">
            <v>Trade payables</v>
          </cell>
          <cell r="F21" t="str">
            <v xml:space="preserve">VAT Due </v>
          </cell>
          <cell r="K21" t="str">
            <v>Various creditors / debts</v>
          </cell>
        </row>
        <row r="31">
          <cell r="A31" t="str">
            <v>VAT to pay or current account</v>
          </cell>
          <cell r="F31" t="str">
            <v>Private</v>
          </cell>
          <cell r="K31" t="str">
            <v>Sales of goods</v>
          </cell>
        </row>
        <row r="41">
          <cell r="F41" t="str">
            <v>Sale to ourselves</v>
          </cell>
          <cell r="K41" t="str">
            <v>Overheads expenses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0"/>
  <sheetViews>
    <sheetView showGridLines="0" zoomScale="180" zoomScaleNormal="180" workbookViewId="0">
      <selection activeCell="D17" sqref="D17"/>
    </sheetView>
  </sheetViews>
  <sheetFormatPr defaultColWidth="9.140625" defaultRowHeight="12.75" x14ac:dyDescent="0.2"/>
  <cols>
    <col min="1" max="1" width="3.7109375" style="4" customWidth="1"/>
    <col min="2" max="2" width="10.85546875" style="4" bestFit="1" customWidth="1"/>
    <col min="3" max="3" width="3.7109375" style="4" customWidth="1"/>
    <col min="4" max="4" width="10.85546875" style="4" bestFit="1" customWidth="1"/>
    <col min="5" max="5" width="2.7109375" style="4" customWidth="1"/>
    <col min="6" max="6" width="3.7109375" style="4" customWidth="1"/>
    <col min="7" max="7" width="10.85546875" style="4" bestFit="1" customWidth="1"/>
    <col min="8" max="8" width="3.7109375" style="4" customWidth="1"/>
    <col min="9" max="9" width="10.85546875" style="4" bestFit="1" customWidth="1"/>
    <col min="10" max="10" width="2.7109375" style="4" customWidth="1"/>
    <col min="11" max="11" width="3.7109375" style="4" customWidth="1"/>
    <col min="12" max="12" width="10.7109375" style="4" customWidth="1"/>
    <col min="13" max="13" width="3.7109375" style="4" customWidth="1"/>
    <col min="14" max="14" width="10.7109375" style="4" customWidth="1"/>
    <col min="15" max="16384" width="9.140625" style="4"/>
  </cols>
  <sheetData>
    <row r="1" spans="1:14" s="5" customFormat="1" ht="27.95" customHeight="1" thickBot="1" x14ac:dyDescent="0.25">
      <c r="A1" s="71" t="s">
        <v>0</v>
      </c>
      <c r="B1" s="71"/>
      <c r="C1" s="71"/>
      <c r="D1" s="71"/>
      <c r="E1" s="2"/>
      <c r="F1" s="71" t="s">
        <v>1</v>
      </c>
      <c r="G1" s="71"/>
      <c r="H1" s="71"/>
      <c r="I1" s="71"/>
      <c r="J1" s="2"/>
      <c r="K1" s="71" t="s">
        <v>2</v>
      </c>
      <c r="L1" s="71"/>
      <c r="M1" s="71"/>
      <c r="N1" s="71"/>
    </row>
    <row r="2" spans="1:14" ht="12" customHeight="1" x14ac:dyDescent="0.2">
      <c r="A2" s="6" t="str">
        <f>IF(B2&lt;&gt;"","SI","")</f>
        <v>SI</v>
      </c>
      <c r="B2" s="7">
        <v>34790</v>
      </c>
      <c r="C2" s="6" t="str">
        <f>IF(D2&lt;&gt;"","SI","")</f>
        <v/>
      </c>
      <c r="D2" s="8"/>
      <c r="E2" s="3"/>
      <c r="F2" s="6" t="str">
        <f>IF(G2&lt;&gt;"","SI","")</f>
        <v/>
      </c>
      <c r="G2" s="7"/>
      <c r="H2" s="6" t="str">
        <f>IF(I2&lt;&gt;"","SI","")</f>
        <v/>
      </c>
      <c r="I2" s="8"/>
      <c r="J2" s="2"/>
      <c r="K2" s="6" t="str">
        <f>IF(L2&lt;&gt;"","SI","")</f>
        <v>SI</v>
      </c>
      <c r="L2" s="7">
        <v>54000</v>
      </c>
      <c r="M2" s="6" t="str">
        <f>IF(N2&lt;&gt;"","SI","")</f>
        <v/>
      </c>
      <c r="N2" s="8"/>
    </row>
    <row r="3" spans="1:14" x14ac:dyDescent="0.2">
      <c r="A3" s="9"/>
      <c r="B3" s="10"/>
      <c r="C3" s="9"/>
      <c r="D3" s="11"/>
      <c r="E3" s="3"/>
      <c r="F3" s="9"/>
      <c r="G3" s="10"/>
      <c r="H3" s="9"/>
      <c r="I3" s="11"/>
      <c r="J3" s="2"/>
      <c r="K3" s="9"/>
      <c r="L3" s="10"/>
      <c r="M3" s="9"/>
      <c r="N3" s="11"/>
    </row>
    <row r="4" spans="1:14" x14ac:dyDescent="0.2">
      <c r="A4" s="9"/>
      <c r="B4" s="10"/>
      <c r="C4" s="9"/>
      <c r="D4" s="11"/>
      <c r="E4" s="3"/>
      <c r="F4" s="9"/>
      <c r="G4" s="10"/>
      <c r="H4" s="9"/>
      <c r="I4" s="11"/>
      <c r="J4" s="2"/>
      <c r="K4" s="9"/>
      <c r="L4" s="10"/>
      <c r="M4" s="9"/>
      <c r="N4" s="11"/>
    </row>
    <row r="5" spans="1:14" x14ac:dyDescent="0.2">
      <c r="A5" s="9"/>
      <c r="B5" s="10"/>
      <c r="C5" s="9"/>
      <c r="D5" s="11"/>
      <c r="E5" s="3"/>
      <c r="F5" s="9"/>
      <c r="G5" s="10"/>
      <c r="H5" s="9"/>
      <c r="I5" s="11"/>
      <c r="J5" s="2"/>
      <c r="K5" s="9"/>
      <c r="L5" s="10"/>
      <c r="M5" s="9"/>
      <c r="N5" s="11"/>
    </row>
    <row r="6" spans="1:14" x14ac:dyDescent="0.2">
      <c r="A6" s="9"/>
      <c r="B6" s="10"/>
      <c r="C6" s="9"/>
      <c r="D6" s="11"/>
      <c r="E6" s="3"/>
      <c r="F6" s="9"/>
      <c r="G6" s="10"/>
      <c r="H6" s="9"/>
      <c r="I6" s="11"/>
      <c r="J6" s="2"/>
      <c r="K6" s="9"/>
      <c r="L6" s="10"/>
      <c r="M6" s="9"/>
      <c r="N6" s="11"/>
    </row>
    <row r="7" spans="1:14" x14ac:dyDescent="0.2">
      <c r="A7" s="9"/>
      <c r="B7" s="10"/>
      <c r="C7" s="9"/>
      <c r="D7" s="11"/>
      <c r="E7" s="3"/>
      <c r="F7" s="9"/>
      <c r="G7" s="10"/>
      <c r="H7" s="9"/>
      <c r="I7" s="11"/>
      <c r="J7" s="2"/>
      <c r="K7" s="9"/>
      <c r="L7" s="10"/>
      <c r="M7" s="9"/>
      <c r="N7" s="11"/>
    </row>
    <row r="8" spans="1:14" x14ac:dyDescent="0.2">
      <c r="A8" s="1"/>
      <c r="B8" s="12"/>
      <c r="C8" s="1"/>
      <c r="D8" s="13"/>
      <c r="E8" s="3"/>
      <c r="F8" s="1"/>
      <c r="G8" s="12"/>
      <c r="H8" s="1"/>
      <c r="I8" s="13"/>
      <c r="J8" s="2"/>
      <c r="K8" s="1"/>
      <c r="L8" s="12"/>
      <c r="M8" s="1"/>
      <c r="N8" s="13"/>
    </row>
    <row r="9" spans="1:14" ht="13.5" thickBot="1" x14ac:dyDescent="0.25">
      <c r="A9" s="14"/>
      <c r="B9" s="15"/>
      <c r="C9" s="14"/>
      <c r="D9" s="16"/>
      <c r="E9" s="3"/>
      <c r="F9" s="14"/>
      <c r="G9" s="15"/>
      <c r="H9" s="14"/>
      <c r="I9" s="16"/>
      <c r="J9" s="2"/>
      <c r="K9" s="14"/>
      <c r="L9" s="15"/>
      <c r="M9" s="14"/>
      <c r="N9" s="16"/>
    </row>
    <row r="10" spans="1:14" ht="13.5" thickTop="1" x14ac:dyDescent="0.2">
      <c r="A10" s="1"/>
      <c r="B10" s="2"/>
      <c r="C10" s="1"/>
      <c r="D10" s="2"/>
      <c r="E10" s="3"/>
      <c r="F10" s="1"/>
      <c r="G10" s="2"/>
      <c r="H10" s="1"/>
      <c r="I10" s="2"/>
      <c r="J10" s="2"/>
      <c r="K10" s="1"/>
      <c r="L10" s="2"/>
      <c r="M10" s="1"/>
      <c r="N10" s="2"/>
    </row>
    <row r="11" spans="1:14" s="5" customFormat="1" ht="27.95" customHeight="1" thickBot="1" x14ac:dyDescent="0.25">
      <c r="A11" s="71" t="s">
        <v>3</v>
      </c>
      <c r="B11" s="71"/>
      <c r="C11" s="71"/>
      <c r="D11" s="71"/>
      <c r="E11" s="2"/>
      <c r="F11" s="71" t="s">
        <v>4</v>
      </c>
      <c r="G11" s="71"/>
      <c r="H11" s="71"/>
      <c r="I11" s="71"/>
      <c r="J11" s="2"/>
      <c r="K11" s="71" t="s">
        <v>5</v>
      </c>
      <c r="L11" s="71"/>
      <c r="M11" s="71"/>
      <c r="N11" s="71"/>
    </row>
    <row r="12" spans="1:14" x14ac:dyDescent="0.2">
      <c r="A12" s="6" t="str">
        <f>IF(B12&lt;&gt;"","SI","")</f>
        <v>SI</v>
      </c>
      <c r="B12" s="7">
        <v>3570</v>
      </c>
      <c r="C12" s="6" t="str">
        <f>IF(D12&lt;&gt;"","SI","")</f>
        <v/>
      </c>
      <c r="D12" s="8"/>
      <c r="E12" s="3"/>
      <c r="F12" s="6" t="str">
        <f>IF(G12&lt;&gt;"","SI","")</f>
        <v>SI</v>
      </c>
      <c r="G12" s="7">
        <v>2460</v>
      </c>
      <c r="H12" s="6" t="str">
        <f>IF(I12&lt;&gt;"","SI","")</f>
        <v/>
      </c>
      <c r="I12" s="8"/>
      <c r="J12" s="2"/>
      <c r="K12" s="6" t="str">
        <f>IF(L12&lt;&gt;"","SI","")</f>
        <v>SI</v>
      </c>
      <c r="L12" s="7">
        <v>67900</v>
      </c>
      <c r="M12" s="6" t="str">
        <f>IF(N12&lt;&gt;"","SI","")</f>
        <v/>
      </c>
      <c r="N12" s="8"/>
    </row>
    <row r="13" spans="1:14" x14ac:dyDescent="0.2">
      <c r="A13" s="9"/>
      <c r="B13" s="10"/>
      <c r="C13" s="9"/>
      <c r="D13" s="11"/>
      <c r="E13" s="3"/>
      <c r="F13" s="9"/>
      <c r="G13" s="10"/>
      <c r="H13" s="9"/>
      <c r="I13" s="11"/>
      <c r="J13" s="2"/>
      <c r="K13" s="9"/>
      <c r="L13" s="10"/>
      <c r="M13" s="9"/>
      <c r="N13" s="11"/>
    </row>
    <row r="14" spans="1:14" x14ac:dyDescent="0.2">
      <c r="A14" s="9"/>
      <c r="B14" s="10"/>
      <c r="C14" s="9"/>
      <c r="D14" s="11"/>
      <c r="E14" s="3"/>
      <c r="F14" s="9"/>
      <c r="G14" s="10"/>
      <c r="H14" s="9"/>
      <c r="I14" s="11"/>
      <c r="J14" s="2"/>
      <c r="K14" s="9"/>
      <c r="L14" s="10"/>
      <c r="M14" s="9"/>
      <c r="N14" s="11"/>
    </row>
    <row r="15" spans="1:14" x14ac:dyDescent="0.2">
      <c r="A15" s="9"/>
      <c r="B15" s="10"/>
      <c r="C15" s="9"/>
      <c r="D15" s="11"/>
      <c r="E15" s="3"/>
      <c r="F15" s="9"/>
      <c r="G15" s="10"/>
      <c r="H15" s="9"/>
      <c r="I15" s="11"/>
      <c r="J15" s="2"/>
      <c r="K15" s="9"/>
      <c r="L15" s="10"/>
      <c r="M15" s="9"/>
      <c r="N15" s="11"/>
    </row>
    <row r="16" spans="1:14" x14ac:dyDescent="0.2">
      <c r="A16" s="9"/>
      <c r="B16" s="10"/>
      <c r="C16" s="9"/>
      <c r="D16" s="11"/>
      <c r="E16" s="3"/>
      <c r="F16" s="9"/>
      <c r="G16" s="10"/>
      <c r="H16" s="9"/>
      <c r="I16" s="11"/>
      <c r="J16" s="2"/>
      <c r="K16" s="9"/>
      <c r="L16" s="10"/>
      <c r="M16" s="9"/>
      <c r="N16" s="11"/>
    </row>
    <row r="17" spans="1:14" x14ac:dyDescent="0.2">
      <c r="A17" s="9"/>
      <c r="B17" s="10"/>
      <c r="C17" s="9"/>
      <c r="D17" s="11"/>
      <c r="E17" s="3"/>
      <c r="F17" s="9"/>
      <c r="G17" s="10"/>
      <c r="H17" s="9"/>
      <c r="I17" s="11"/>
      <c r="J17" s="2"/>
      <c r="K17" s="9"/>
      <c r="L17" s="10"/>
      <c r="M17" s="9"/>
      <c r="N17" s="11"/>
    </row>
    <row r="18" spans="1:14" x14ac:dyDescent="0.2">
      <c r="A18" s="1"/>
      <c r="B18" s="12"/>
      <c r="C18" s="1"/>
      <c r="D18" s="13"/>
      <c r="E18" s="3"/>
      <c r="F18" s="1"/>
      <c r="G18" s="12"/>
      <c r="H18" s="1"/>
      <c r="I18" s="13"/>
      <c r="J18" s="2"/>
      <c r="K18" s="1"/>
      <c r="L18" s="12"/>
      <c r="M18" s="1"/>
      <c r="N18" s="13"/>
    </row>
    <row r="19" spans="1:14" ht="13.5" thickBot="1" x14ac:dyDescent="0.25">
      <c r="A19" s="14"/>
      <c r="B19" s="15"/>
      <c r="C19" s="14"/>
      <c r="D19" s="16"/>
      <c r="E19" s="3"/>
      <c r="F19" s="14"/>
      <c r="G19" s="15"/>
      <c r="H19" s="14"/>
      <c r="I19" s="16"/>
      <c r="J19" s="2"/>
      <c r="K19" s="14"/>
      <c r="L19" s="15"/>
      <c r="M19" s="14"/>
      <c r="N19" s="16"/>
    </row>
    <row r="20" spans="1:14" ht="13.5" thickTop="1" x14ac:dyDescent="0.2">
      <c r="A20" s="1"/>
      <c r="B20" s="2"/>
      <c r="C20" s="1"/>
      <c r="D20" s="2"/>
      <c r="E20" s="3"/>
      <c r="F20" s="1"/>
      <c r="G20" s="17"/>
      <c r="H20" s="1"/>
      <c r="I20" s="2"/>
      <c r="J20" s="2"/>
      <c r="K20" s="1"/>
      <c r="L20" s="2"/>
      <c r="M20" s="1"/>
      <c r="N20" s="2"/>
    </row>
    <row r="21" spans="1:14" s="5" customFormat="1" ht="27.95" customHeight="1" thickBot="1" x14ac:dyDescent="0.25">
      <c r="A21" s="71" t="s">
        <v>6</v>
      </c>
      <c r="B21" s="71"/>
      <c r="C21" s="71"/>
      <c r="D21" s="71"/>
      <c r="E21" s="2"/>
      <c r="F21" s="71" t="s">
        <v>7</v>
      </c>
      <c r="G21" s="71"/>
      <c r="H21" s="71"/>
      <c r="I21" s="71"/>
      <c r="J21" s="2"/>
      <c r="K21" s="71" t="s">
        <v>8</v>
      </c>
      <c r="L21" s="71"/>
      <c r="M21" s="71"/>
      <c r="N21" s="71"/>
    </row>
    <row r="22" spans="1:14" x14ac:dyDescent="0.2">
      <c r="A22" s="6" t="str">
        <f>IF(B22&lt;&gt;"","SI","")</f>
        <v/>
      </c>
      <c r="B22" s="7"/>
      <c r="C22" s="6" t="str">
        <f>IF(D22&lt;&gt;"","SI","")</f>
        <v/>
      </c>
      <c r="D22" s="8"/>
      <c r="E22" s="3"/>
      <c r="F22" s="6" t="str">
        <f>IF(G22&lt;&gt;"","SI","")</f>
        <v/>
      </c>
      <c r="G22" s="7"/>
      <c r="H22" s="6" t="str">
        <f>IF(I22&lt;&gt;"","SI","")</f>
        <v>SI</v>
      </c>
      <c r="I22" s="8">
        <v>13960</v>
      </c>
      <c r="J22" s="2"/>
      <c r="K22" s="6" t="str">
        <f>IF(L22&lt;&gt;"","SI","")</f>
        <v/>
      </c>
      <c r="L22" s="7"/>
      <c r="M22" s="6" t="str">
        <f>IF(N22&lt;&gt;"","SI","")</f>
        <v/>
      </c>
      <c r="N22" s="8"/>
    </row>
    <row r="23" spans="1:14" x14ac:dyDescent="0.2">
      <c r="A23" s="9"/>
      <c r="B23" s="10"/>
      <c r="C23" s="9"/>
      <c r="D23" s="11"/>
      <c r="E23" s="3"/>
      <c r="F23" s="9"/>
      <c r="G23" s="10"/>
      <c r="H23" s="9"/>
      <c r="I23" s="11"/>
      <c r="J23" s="2"/>
      <c r="K23" s="9"/>
      <c r="L23" s="10"/>
      <c r="M23" s="9"/>
      <c r="N23" s="11"/>
    </row>
    <row r="24" spans="1:14" x14ac:dyDescent="0.2">
      <c r="A24" s="9"/>
      <c r="B24" s="10"/>
      <c r="C24" s="9"/>
      <c r="D24" s="11"/>
      <c r="E24" s="3"/>
      <c r="F24" s="9"/>
      <c r="G24" s="10"/>
      <c r="H24" s="9"/>
      <c r="I24" s="11"/>
      <c r="J24" s="2"/>
      <c r="K24" s="9"/>
      <c r="L24" s="10"/>
      <c r="M24" s="9"/>
      <c r="N24" s="11"/>
    </row>
    <row r="25" spans="1:14" x14ac:dyDescent="0.2">
      <c r="A25" s="9"/>
      <c r="B25" s="10"/>
      <c r="C25" s="9"/>
      <c r="D25" s="11"/>
      <c r="E25" s="3"/>
      <c r="F25" s="9"/>
      <c r="G25" s="10"/>
      <c r="H25" s="9"/>
      <c r="I25" s="11"/>
      <c r="J25" s="2"/>
      <c r="K25" s="9"/>
      <c r="L25" s="10"/>
      <c r="M25" s="9"/>
      <c r="N25" s="11"/>
    </row>
    <row r="26" spans="1:14" x14ac:dyDescent="0.2">
      <c r="A26" s="9"/>
      <c r="B26" s="10"/>
      <c r="C26" s="9"/>
      <c r="D26" s="11"/>
      <c r="E26" s="3"/>
      <c r="F26" s="9"/>
      <c r="G26" s="10"/>
      <c r="H26" s="9"/>
      <c r="I26" s="11"/>
      <c r="J26" s="2"/>
      <c r="K26" s="9"/>
      <c r="L26" s="10"/>
      <c r="M26" s="9"/>
      <c r="N26" s="11"/>
    </row>
    <row r="27" spans="1:14" x14ac:dyDescent="0.2">
      <c r="A27" s="9"/>
      <c r="B27" s="10"/>
      <c r="C27" s="9"/>
      <c r="D27" s="11"/>
      <c r="E27" s="3"/>
      <c r="F27" s="9"/>
      <c r="G27" s="10"/>
      <c r="H27" s="9"/>
      <c r="I27" s="11"/>
      <c r="J27" s="2"/>
      <c r="K27" s="9"/>
      <c r="L27" s="10"/>
      <c r="M27" s="9"/>
      <c r="N27" s="11"/>
    </row>
    <row r="28" spans="1:14" x14ac:dyDescent="0.2">
      <c r="A28" s="1"/>
      <c r="B28" s="12"/>
      <c r="C28" s="1"/>
      <c r="D28" s="13"/>
      <c r="E28" s="3"/>
      <c r="F28" s="1"/>
      <c r="G28" s="12"/>
      <c r="H28" s="1"/>
      <c r="I28" s="13"/>
      <c r="J28" s="2"/>
      <c r="K28" s="1"/>
      <c r="L28" s="12"/>
      <c r="M28" s="1"/>
      <c r="N28" s="13"/>
    </row>
    <row r="29" spans="1:14" ht="13.5" thickBot="1" x14ac:dyDescent="0.25">
      <c r="A29" s="14"/>
      <c r="B29" s="15"/>
      <c r="C29" s="14"/>
      <c r="D29" s="16"/>
      <c r="E29" s="3"/>
      <c r="F29" s="14"/>
      <c r="G29" s="15"/>
      <c r="H29" s="14"/>
      <c r="I29" s="16"/>
      <c r="J29" s="2"/>
      <c r="K29" s="14"/>
      <c r="L29" s="15"/>
      <c r="M29" s="14"/>
      <c r="N29" s="16"/>
    </row>
    <row r="30" spans="1:14" ht="13.5" thickTop="1" x14ac:dyDescent="0.2">
      <c r="A30" s="1"/>
      <c r="B30" s="2"/>
      <c r="C30" s="1"/>
      <c r="D30" s="2"/>
      <c r="E30" s="3"/>
      <c r="F30" s="18"/>
      <c r="G30" s="2"/>
      <c r="H30" s="1"/>
      <c r="I30" s="2"/>
      <c r="J30" s="2"/>
      <c r="K30" s="1"/>
      <c r="L30" s="2"/>
      <c r="M30" s="1"/>
      <c r="N30" s="2"/>
    </row>
    <row r="31" spans="1:14" s="5" customFormat="1" ht="27.95" customHeight="1" thickBot="1" x14ac:dyDescent="0.25">
      <c r="A31" s="71" t="s">
        <v>9</v>
      </c>
      <c r="B31" s="71"/>
      <c r="C31" s="71"/>
      <c r="D31" s="71"/>
      <c r="E31" s="2"/>
      <c r="F31" s="71" t="s">
        <v>10</v>
      </c>
      <c r="G31" s="71"/>
      <c r="H31" s="71"/>
      <c r="I31" s="71"/>
      <c r="J31" s="2"/>
      <c r="K31" s="70" t="s">
        <v>11</v>
      </c>
      <c r="L31" s="70"/>
      <c r="M31" s="70"/>
      <c r="N31" s="70"/>
    </row>
    <row r="32" spans="1:14" x14ac:dyDescent="0.2">
      <c r="A32" s="6"/>
      <c r="B32" s="7"/>
      <c r="C32" s="6"/>
      <c r="D32" s="8"/>
      <c r="E32" s="3"/>
      <c r="F32" s="6"/>
      <c r="G32" s="7"/>
      <c r="H32" s="6"/>
      <c r="I32" s="8"/>
      <c r="J32" s="2"/>
      <c r="K32" s="20" t="str">
        <f>IF(L32&lt;&gt;"","SI","")</f>
        <v/>
      </c>
      <c r="L32" s="21"/>
      <c r="M32" s="20" t="str">
        <f>IF(N32&lt;&gt;"","SI","")</f>
        <v>SI</v>
      </c>
      <c r="N32" s="22">
        <v>174500</v>
      </c>
    </row>
    <row r="33" spans="1:14" x14ac:dyDescent="0.2">
      <c r="A33" s="9"/>
      <c r="B33" s="10"/>
      <c r="C33" s="9"/>
      <c r="D33" s="11"/>
      <c r="E33" s="3"/>
      <c r="F33" s="9"/>
      <c r="G33" s="10"/>
      <c r="H33" s="9"/>
      <c r="I33" s="11"/>
      <c r="J33" s="2"/>
      <c r="K33" s="24"/>
      <c r="L33" s="25"/>
      <c r="M33" s="24"/>
      <c r="N33" s="26"/>
    </row>
    <row r="34" spans="1:14" x14ac:dyDescent="0.2">
      <c r="A34" s="9"/>
      <c r="B34" s="10"/>
      <c r="C34" s="9"/>
      <c r="D34" s="11"/>
      <c r="E34" s="3"/>
      <c r="F34" s="9"/>
      <c r="G34" s="10"/>
      <c r="H34" s="9"/>
      <c r="I34" s="11"/>
      <c r="J34" s="2"/>
      <c r="K34" s="24"/>
      <c r="L34" s="25"/>
      <c r="M34" s="24"/>
      <c r="N34" s="26"/>
    </row>
    <row r="35" spans="1:14" x14ac:dyDescent="0.2">
      <c r="A35" s="9"/>
      <c r="B35" s="10"/>
      <c r="C35" s="9"/>
      <c r="D35" s="11"/>
      <c r="E35" s="3"/>
      <c r="F35" s="9"/>
      <c r="G35" s="10"/>
      <c r="H35" s="9"/>
      <c r="I35" s="11"/>
      <c r="J35" s="2"/>
      <c r="K35" s="24"/>
      <c r="L35" s="25"/>
      <c r="M35" s="24"/>
      <c r="N35" s="26"/>
    </row>
    <row r="36" spans="1:14" x14ac:dyDescent="0.2">
      <c r="A36" s="9"/>
      <c r="B36" s="10"/>
      <c r="C36" s="9"/>
      <c r="D36" s="11"/>
      <c r="E36" s="3"/>
      <c r="F36" s="9"/>
      <c r="G36" s="10"/>
      <c r="H36" s="9"/>
      <c r="I36" s="11"/>
      <c r="J36" s="2"/>
      <c r="K36" s="24"/>
      <c r="L36" s="25"/>
      <c r="M36" s="24"/>
      <c r="N36" s="26"/>
    </row>
    <row r="37" spans="1:14" x14ac:dyDescent="0.2">
      <c r="A37" s="9"/>
      <c r="B37" s="10"/>
      <c r="C37" s="9"/>
      <c r="D37" s="11"/>
      <c r="E37" s="3"/>
      <c r="F37" s="9"/>
      <c r="G37" s="10"/>
      <c r="H37" s="9"/>
      <c r="I37" s="11"/>
      <c r="J37" s="2"/>
      <c r="K37" s="24"/>
      <c r="L37" s="25"/>
      <c r="M37" s="24"/>
      <c r="N37" s="26"/>
    </row>
    <row r="38" spans="1:14" x14ac:dyDescent="0.2">
      <c r="A38" s="1"/>
      <c r="B38" s="12"/>
      <c r="C38" s="1"/>
      <c r="D38" s="13"/>
      <c r="E38" s="3"/>
      <c r="F38" s="1"/>
      <c r="G38" s="12"/>
      <c r="H38" s="1"/>
      <c r="I38" s="13"/>
      <c r="J38" s="2"/>
      <c r="K38" s="27"/>
      <c r="L38" s="28"/>
      <c r="M38" s="27"/>
      <c r="N38" s="29"/>
    </row>
    <row r="39" spans="1:14" ht="13.5" thickBot="1" x14ac:dyDescent="0.25">
      <c r="A39" s="14"/>
      <c r="B39" s="15"/>
      <c r="C39" s="14"/>
      <c r="D39" s="16"/>
      <c r="E39" s="3"/>
      <c r="F39" s="14"/>
      <c r="G39" s="15"/>
      <c r="H39" s="14"/>
      <c r="I39" s="16"/>
      <c r="J39" s="2"/>
      <c r="K39" s="30"/>
      <c r="L39" s="31"/>
      <c r="M39" s="30"/>
      <c r="N39" s="32"/>
    </row>
    <row r="40" spans="1:14" ht="13.5" thickTop="1" x14ac:dyDescent="0.2">
      <c r="A40" s="1"/>
      <c r="B40" s="2"/>
      <c r="C40" s="1"/>
      <c r="D40" s="2"/>
      <c r="E40" s="3"/>
      <c r="F40" s="1"/>
      <c r="G40" s="2"/>
      <c r="H40" s="1"/>
      <c r="I40" s="2"/>
      <c r="J40" s="2"/>
      <c r="K40" s="27"/>
      <c r="L40" s="19"/>
      <c r="M40" s="27"/>
      <c r="N40" s="19"/>
    </row>
    <row r="41" spans="1:14" s="5" customFormat="1" ht="27.95" customHeight="1" thickBot="1" x14ac:dyDescent="0.25">
      <c r="A41" s="70" t="s">
        <v>12</v>
      </c>
      <c r="B41" s="70"/>
      <c r="C41" s="70"/>
      <c r="D41" s="70"/>
      <c r="E41" s="19"/>
      <c r="F41" s="70" t="s">
        <v>13</v>
      </c>
      <c r="G41" s="70"/>
      <c r="H41" s="70"/>
      <c r="I41" s="70"/>
      <c r="J41" s="19"/>
      <c r="K41" s="70" t="s">
        <v>14</v>
      </c>
      <c r="L41" s="70"/>
      <c r="M41" s="70"/>
      <c r="N41" s="70"/>
    </row>
    <row r="42" spans="1:14" x14ac:dyDescent="0.2">
      <c r="A42" s="20" t="str">
        <f>IF(B42&lt;&gt;"","SI","")</f>
        <v>SI</v>
      </c>
      <c r="B42" s="21">
        <v>44625</v>
      </c>
      <c r="C42" s="20" t="str">
        <f>IF(D42&lt;&gt;"","SI","")</f>
        <v/>
      </c>
      <c r="D42" s="22"/>
      <c r="E42" s="23"/>
      <c r="F42" s="20"/>
      <c r="G42" s="21"/>
      <c r="H42" s="20"/>
      <c r="I42" s="22"/>
      <c r="J42" s="19"/>
      <c r="K42" s="20" t="str">
        <f>IF(L42&lt;&gt;"","SI","")</f>
        <v/>
      </c>
      <c r="L42" s="21"/>
      <c r="M42" s="20" t="str">
        <f>IF(N42&lt;&gt;"","SI","")</f>
        <v/>
      </c>
      <c r="N42" s="22"/>
    </row>
    <row r="43" spans="1:14" x14ac:dyDescent="0.2">
      <c r="A43" s="24"/>
      <c r="B43" s="25"/>
      <c r="C43" s="24"/>
      <c r="D43" s="26"/>
      <c r="E43" s="23"/>
      <c r="F43" s="24"/>
      <c r="G43" s="25"/>
      <c r="H43" s="24"/>
      <c r="I43" s="26"/>
      <c r="J43" s="19"/>
      <c r="K43" s="24"/>
      <c r="L43" s="25"/>
      <c r="M43" s="24"/>
      <c r="N43" s="26"/>
    </row>
    <row r="44" spans="1:14" x14ac:dyDescent="0.2">
      <c r="A44" s="24"/>
      <c r="B44" s="25"/>
      <c r="C44" s="24"/>
      <c r="D44" s="26"/>
      <c r="E44" s="23"/>
      <c r="F44" s="24"/>
      <c r="G44" s="25"/>
      <c r="H44" s="24"/>
      <c r="I44" s="26"/>
      <c r="J44" s="19"/>
      <c r="K44" s="24"/>
      <c r="L44" s="25"/>
      <c r="M44" s="24"/>
      <c r="N44" s="26"/>
    </row>
    <row r="45" spans="1:14" x14ac:dyDescent="0.2">
      <c r="A45" s="24"/>
      <c r="B45" s="25"/>
      <c r="C45" s="24"/>
      <c r="D45" s="26"/>
      <c r="E45" s="23"/>
      <c r="F45" s="24"/>
      <c r="G45" s="25"/>
      <c r="H45" s="24"/>
      <c r="I45" s="26"/>
      <c r="J45" s="19"/>
      <c r="K45" s="24"/>
      <c r="L45" s="25"/>
      <c r="M45" s="24"/>
      <c r="N45" s="26"/>
    </row>
    <row r="46" spans="1:14" x14ac:dyDescent="0.2">
      <c r="A46" s="24"/>
      <c r="B46" s="25"/>
      <c r="C46" s="24"/>
      <c r="D46" s="26"/>
      <c r="E46" s="23"/>
      <c r="F46" s="24"/>
      <c r="G46" s="25"/>
      <c r="H46" s="24"/>
      <c r="I46" s="26"/>
      <c r="J46" s="19"/>
      <c r="K46" s="24"/>
      <c r="L46" s="25"/>
      <c r="M46" s="24"/>
      <c r="N46" s="26"/>
    </row>
    <row r="47" spans="1:14" x14ac:dyDescent="0.2">
      <c r="A47" s="24"/>
      <c r="B47" s="25"/>
      <c r="C47" s="24"/>
      <c r="D47" s="26"/>
      <c r="E47" s="23"/>
      <c r="F47" s="24"/>
      <c r="G47" s="25"/>
      <c r="H47" s="24"/>
      <c r="I47" s="26"/>
      <c r="J47" s="19"/>
      <c r="K47" s="24"/>
      <c r="L47" s="25"/>
      <c r="M47" s="24"/>
      <c r="N47" s="26"/>
    </row>
    <row r="48" spans="1:14" x14ac:dyDescent="0.2">
      <c r="A48" s="27"/>
      <c r="B48" s="28"/>
      <c r="C48" s="27"/>
      <c r="D48" s="29"/>
      <c r="E48" s="23"/>
      <c r="F48" s="27"/>
      <c r="G48" s="28"/>
      <c r="H48" s="27"/>
      <c r="I48" s="29"/>
      <c r="J48" s="19"/>
      <c r="K48" s="27"/>
      <c r="L48" s="28"/>
      <c r="M48" s="27"/>
      <c r="N48" s="29"/>
    </row>
    <row r="49" spans="1:14" ht="13.5" thickBot="1" x14ac:dyDescent="0.25">
      <c r="A49" s="30"/>
      <c r="B49" s="31"/>
      <c r="C49" s="30"/>
      <c r="D49" s="32"/>
      <c r="E49" s="23"/>
      <c r="F49" s="30"/>
      <c r="G49" s="31"/>
      <c r="H49" s="30"/>
      <c r="I49" s="32"/>
      <c r="J49" s="19"/>
      <c r="K49" s="30"/>
      <c r="L49" s="31"/>
      <c r="M49" s="30"/>
      <c r="N49" s="32"/>
    </row>
    <row r="50" spans="1:14" ht="13.5" thickTop="1" x14ac:dyDescent="0.2"/>
  </sheetData>
  <mergeCells count="15">
    <mergeCell ref="A1:D1"/>
    <mergeCell ref="F1:I1"/>
    <mergeCell ref="K1:N1"/>
    <mergeCell ref="A11:D11"/>
    <mergeCell ref="F11:I11"/>
    <mergeCell ref="K11:N11"/>
    <mergeCell ref="A41:D41"/>
    <mergeCell ref="F41:I41"/>
    <mergeCell ref="K41:N41"/>
    <mergeCell ref="A21:D21"/>
    <mergeCell ref="F21:I21"/>
    <mergeCell ref="K21:N21"/>
    <mergeCell ref="A31:D31"/>
    <mergeCell ref="F31:I31"/>
    <mergeCell ref="K31:N31"/>
  </mergeCells>
  <printOptions horizontalCentered="1" verticalCentered="1"/>
  <pageMargins left="0.78740157480314965" right="0.59055118110236227" top="0.98425196850393704" bottom="0.98425196850393704" header="0.51181102362204722" footer="0.51181102362204722"/>
  <pageSetup paperSize="9" scale="95" orientation="portrait" r:id="rId1"/>
  <headerFooter alignWithMargins="0">
    <oddHeader>&amp;L&amp;F&amp;R&amp;A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60"/>
  <sheetViews>
    <sheetView zoomScale="180" zoomScaleNormal="180" workbookViewId="0">
      <selection activeCell="B13" sqref="B13"/>
    </sheetView>
  </sheetViews>
  <sheetFormatPr defaultColWidth="9.140625" defaultRowHeight="12.75" x14ac:dyDescent="0.2"/>
  <cols>
    <col min="1" max="1" width="3.7109375" style="4" customWidth="1"/>
    <col min="2" max="2" width="10.85546875" style="4" bestFit="1" customWidth="1"/>
    <col min="3" max="3" width="3.7109375" style="4" customWidth="1"/>
    <col min="4" max="4" width="10.85546875" style="4" bestFit="1" customWidth="1"/>
    <col min="5" max="5" width="2.7109375" style="4" customWidth="1"/>
    <col min="6" max="6" width="3.7109375" style="4" customWidth="1"/>
    <col min="7" max="7" width="10.85546875" style="4" bestFit="1" customWidth="1"/>
    <col min="8" max="8" width="3.7109375" style="4" customWidth="1"/>
    <col min="9" max="9" width="10.85546875" style="4" bestFit="1" customWidth="1"/>
    <col min="10" max="10" width="2.7109375" style="4" customWidth="1"/>
    <col min="11" max="11" width="3.7109375" style="4" customWidth="1"/>
    <col min="12" max="12" width="10.140625" style="4" bestFit="1" customWidth="1"/>
    <col min="13" max="13" width="3.7109375" style="4" customWidth="1"/>
    <col min="14" max="14" width="10.140625" style="4" bestFit="1" customWidth="1"/>
    <col min="15" max="15" width="3.28515625" style="4" customWidth="1"/>
    <col min="16" max="17" width="16.140625" style="36" bestFit="1" customWidth="1"/>
    <col min="18" max="18" width="14" style="36" bestFit="1" customWidth="1"/>
    <col min="19" max="16384" width="9.140625" style="4"/>
  </cols>
  <sheetData>
    <row r="1" spans="1:19" s="5" customFormat="1" ht="27.95" customHeight="1" thickBot="1" x14ac:dyDescent="0.25">
      <c r="A1" s="71" t="str">
        <f>Accounts!A1</f>
        <v>Cash</v>
      </c>
      <c r="B1" s="71"/>
      <c r="C1" s="71"/>
      <c r="D1" s="71"/>
      <c r="E1" s="2"/>
      <c r="F1" s="71" t="str">
        <f>Accounts!F1</f>
        <v>Trade receivables</v>
      </c>
      <c r="G1" s="71"/>
      <c r="H1" s="71"/>
      <c r="I1" s="71"/>
      <c r="J1" s="2"/>
      <c r="K1" s="71" t="str">
        <f>Accounts!K1</f>
        <v>Stock / Inventory</v>
      </c>
      <c r="L1" s="71"/>
      <c r="M1" s="71"/>
      <c r="N1" s="71"/>
      <c r="P1" s="34" t="s">
        <v>17</v>
      </c>
      <c r="Q1" s="34" t="s">
        <v>18</v>
      </c>
      <c r="R1" s="34" t="s">
        <v>19</v>
      </c>
    </row>
    <row r="2" spans="1:19" ht="12" customHeight="1" x14ac:dyDescent="0.2">
      <c r="A2" s="6" t="str">
        <f>IF(B2&lt;&gt;"","SI","")</f>
        <v>SI</v>
      </c>
      <c r="B2" s="7">
        <v>34790</v>
      </c>
      <c r="C2" s="6" t="str">
        <f>IF(D2&lt;&gt;"","SI","")</f>
        <v/>
      </c>
      <c r="D2" s="8"/>
      <c r="E2" s="3"/>
      <c r="F2" s="6">
        <v>3</v>
      </c>
      <c r="G2" s="7">
        <f>Q4</f>
        <v>57076.800000000003</v>
      </c>
      <c r="H2" s="6">
        <v>11</v>
      </c>
      <c r="I2" s="8">
        <f>Q13</f>
        <v>538</v>
      </c>
      <c r="J2" s="2"/>
      <c r="K2" s="6" t="str">
        <f>IF(L2&lt;&gt;"","SI","")</f>
        <v>SI</v>
      </c>
      <c r="L2" s="7">
        <v>54000</v>
      </c>
      <c r="M2" s="6" t="str">
        <f>IF(N2&lt;&gt;"","SI","")</f>
        <v/>
      </c>
      <c r="N2" s="8"/>
      <c r="P2" s="35">
        <v>100</v>
      </c>
      <c r="Q2" s="35">
        <v>108.1</v>
      </c>
      <c r="R2" s="35">
        <v>8.1</v>
      </c>
    </row>
    <row r="3" spans="1:19" x14ac:dyDescent="0.2">
      <c r="A3" s="9">
        <v>7</v>
      </c>
      <c r="B3" s="10">
        <v>21620</v>
      </c>
      <c r="C3" s="9">
        <v>4</v>
      </c>
      <c r="D3" s="11">
        <v>7930</v>
      </c>
      <c r="E3" s="3"/>
      <c r="F3" s="9"/>
      <c r="G3" s="10"/>
      <c r="H3" s="9"/>
      <c r="I3" s="11"/>
      <c r="J3" s="2"/>
      <c r="K3" s="9"/>
      <c r="L3" s="10"/>
      <c r="M3" s="9"/>
      <c r="N3" s="11"/>
      <c r="P3" s="36">
        <v>32600</v>
      </c>
      <c r="Q3" s="36">
        <f>P3*Q2/P2</f>
        <v>35240.6</v>
      </c>
      <c r="R3" s="36">
        <f>Q3-P3</f>
        <v>2640.5999999999985</v>
      </c>
    </row>
    <row r="4" spans="1:19" x14ac:dyDescent="0.2">
      <c r="A4" s="9">
        <v>9</v>
      </c>
      <c r="B4" s="10">
        <f>Q10</f>
        <v>26900</v>
      </c>
      <c r="C4" s="9">
        <v>5</v>
      </c>
      <c r="D4" s="11">
        <v>23500</v>
      </c>
      <c r="E4" s="3"/>
      <c r="F4" s="9"/>
      <c r="G4" s="10"/>
      <c r="H4" s="9"/>
      <c r="I4" s="11"/>
      <c r="J4" s="2"/>
      <c r="K4" s="9"/>
      <c r="L4" s="10"/>
      <c r="M4" s="9"/>
      <c r="N4" s="11"/>
      <c r="P4" s="36">
        <v>52800</v>
      </c>
      <c r="Q4" s="36">
        <f>P4*$Q$2/$P$2</f>
        <v>57076.800000000003</v>
      </c>
      <c r="R4" s="36">
        <f>Q4-P4</f>
        <v>4276.8000000000029</v>
      </c>
    </row>
    <row r="5" spans="1:19" x14ac:dyDescent="0.2">
      <c r="A5" s="9">
        <v>13</v>
      </c>
      <c r="B5" s="10">
        <f>Q16</f>
        <v>86480</v>
      </c>
      <c r="C5" s="9">
        <v>6</v>
      </c>
      <c r="D5" s="11">
        <v>9800</v>
      </c>
      <c r="E5" s="3"/>
      <c r="F5" s="9"/>
      <c r="G5" s="10"/>
      <c r="H5" s="9"/>
      <c r="I5" s="11"/>
      <c r="J5" s="2"/>
      <c r="K5" s="9"/>
      <c r="L5" s="10"/>
      <c r="M5" s="9"/>
      <c r="N5" s="11"/>
    </row>
    <row r="6" spans="1:19" x14ac:dyDescent="0.2">
      <c r="A6" s="9"/>
      <c r="B6" s="10"/>
      <c r="C6" s="9">
        <v>10</v>
      </c>
      <c r="D6" s="11">
        <v>3050</v>
      </c>
      <c r="E6" s="3"/>
      <c r="F6" s="9"/>
      <c r="G6" s="10"/>
      <c r="H6" s="9"/>
      <c r="I6" s="11"/>
      <c r="J6" s="2"/>
      <c r="K6" s="9"/>
      <c r="L6" s="10"/>
      <c r="M6" s="9"/>
      <c r="N6" s="11"/>
      <c r="P6" s="36">
        <f>Q6*P2/Q2</f>
        <v>21739.130434782608</v>
      </c>
      <c r="Q6" s="36">
        <v>23500</v>
      </c>
      <c r="R6" s="36">
        <f t="shared" ref="R6:R11" si="0">Q6-P6</f>
        <v>1760.8695652173919</v>
      </c>
    </row>
    <row r="7" spans="1:19" x14ac:dyDescent="0.2">
      <c r="A7" s="9"/>
      <c r="B7" s="10"/>
      <c r="C7" s="9"/>
      <c r="D7" s="11"/>
      <c r="E7" s="3"/>
      <c r="F7" s="9"/>
      <c r="G7" s="10"/>
      <c r="H7" s="9"/>
      <c r="I7" s="11"/>
      <c r="J7" s="2"/>
      <c r="K7" s="9"/>
      <c r="L7" s="10"/>
      <c r="M7" s="9"/>
      <c r="N7" s="11"/>
      <c r="P7" s="36">
        <f>Q7*$P$2/$Q$2</f>
        <v>185.01387604070305</v>
      </c>
      <c r="Q7" s="36">
        <v>200</v>
      </c>
      <c r="R7" s="36">
        <f t="shared" si="0"/>
        <v>14.986123959296947</v>
      </c>
    </row>
    <row r="8" spans="1:19" x14ac:dyDescent="0.2">
      <c r="A8" s="1" t="str">
        <f>IF(B8&lt;&gt;"","SF","")</f>
        <v/>
      </c>
      <c r="B8" s="12" t="str">
        <f>IF(SUM(D2:D7)&gt;SUM(B2:B7),SUM(D2:D7)-SUM(B2:B7),"")</f>
        <v/>
      </c>
      <c r="C8" s="1" t="str">
        <f>IF(D8&lt;&gt;"","SF","")</f>
        <v>SF</v>
      </c>
      <c r="D8" s="13">
        <f>IF(SUM(B2:B7)&gt;SUM(D2:D7),SUM(B2:B7)-SUM(D2:D7),"")</f>
        <v>125510</v>
      </c>
      <c r="E8" s="3"/>
      <c r="F8" s="1" t="str">
        <f>IF(G8&lt;&gt;"","SF","")</f>
        <v/>
      </c>
      <c r="G8" s="12" t="str">
        <f>IF(SUM(I2:I7)&gt;SUM(G2:G7),SUM(I2:I7)-SUM(G2:G7),"")</f>
        <v/>
      </c>
      <c r="H8" s="1" t="str">
        <f>IF(I8&lt;&gt;"","SF","")</f>
        <v>SF</v>
      </c>
      <c r="I8" s="13">
        <f>IF(SUM(G2:G7)&gt;SUM(I2:I7),SUM(G2:G7)-SUM(I2:I7),"")</f>
        <v>56538.8</v>
      </c>
      <c r="J8" s="2"/>
      <c r="K8" s="1" t="str">
        <f>IF(L8&lt;&gt;"","SF","")</f>
        <v/>
      </c>
      <c r="L8" s="12" t="str">
        <f>IF(SUM(N2:N7)&gt;SUM(L2:L7),SUM(N2:N7)-SUM(L2:L7),"")</f>
        <v/>
      </c>
      <c r="M8" s="1" t="str">
        <f>IF(N8&lt;&gt;"","SF","")</f>
        <v>SF</v>
      </c>
      <c r="N8" s="13">
        <f>IF(SUM(L2:L7)&gt;SUM(N2:N7),SUM(L2:L7)-SUM(N2:N7),"")</f>
        <v>54000</v>
      </c>
      <c r="O8" s="4">
        <v>7</v>
      </c>
      <c r="P8" s="36">
        <v>20000</v>
      </c>
      <c r="Q8" s="36">
        <f>P8*$Q$2/$P$2</f>
        <v>21620</v>
      </c>
      <c r="R8" s="36">
        <f t="shared" si="0"/>
        <v>1620</v>
      </c>
    </row>
    <row r="9" spans="1:19" ht="13.5" thickBot="1" x14ac:dyDescent="0.25">
      <c r="A9" s="14"/>
      <c r="B9" s="15">
        <f>IF(A1&lt;&gt;"",SUM(B2:B8),"")</f>
        <v>169790</v>
      </c>
      <c r="C9" s="14"/>
      <c r="D9" s="16">
        <f>IF(A1&lt;&gt;"",SUM(D2:D8),"")</f>
        <v>169790</v>
      </c>
      <c r="E9" s="3"/>
      <c r="F9" s="14"/>
      <c r="G9" s="15">
        <f>IF(F1&lt;&gt;"",SUM(G2:G8),"")</f>
        <v>57076.800000000003</v>
      </c>
      <c r="H9" s="14"/>
      <c r="I9" s="16">
        <f>IF(F1&lt;&gt;"",SUM(I2:I8),"")</f>
        <v>57076.800000000003</v>
      </c>
      <c r="J9" s="2"/>
      <c r="K9" s="14"/>
      <c r="L9" s="15">
        <f>IF(K1&lt;&gt;"",SUM(L2:L8),"")</f>
        <v>54000</v>
      </c>
      <c r="M9" s="14"/>
      <c r="N9" s="16">
        <f>IF(K1&lt;&gt;"",SUM(N2:N8),"")</f>
        <v>54000</v>
      </c>
      <c r="O9" s="4">
        <v>8</v>
      </c>
      <c r="P9" s="36">
        <f>Q9*$P$2/$Q$2</f>
        <v>3191.489361702128</v>
      </c>
      <c r="Q9" s="36">
        <v>3450</v>
      </c>
      <c r="R9" s="36">
        <f t="shared" si="0"/>
        <v>258.51063829787199</v>
      </c>
    </row>
    <row r="10" spans="1:19" ht="13.5" thickTop="1" x14ac:dyDescent="0.2">
      <c r="A10" s="1"/>
      <c r="B10" s="2"/>
      <c r="C10" s="1"/>
      <c r="D10" s="2"/>
      <c r="E10" s="3"/>
      <c r="F10" s="1"/>
      <c r="G10" s="2"/>
      <c r="H10" s="1"/>
      <c r="I10" s="2"/>
      <c r="J10" s="2"/>
      <c r="K10" s="1"/>
      <c r="L10" s="2"/>
      <c r="M10" s="1"/>
      <c r="N10" s="2"/>
      <c r="O10" s="4">
        <v>9</v>
      </c>
      <c r="P10" s="36">
        <f>Q10*$P$2/$Q$2</f>
        <v>24884.366327474563</v>
      </c>
      <c r="Q10" s="36">
        <v>26900</v>
      </c>
      <c r="R10" s="36">
        <f t="shared" si="0"/>
        <v>2015.6336725254369</v>
      </c>
      <c r="S10" s="4">
        <f>Q21-R21</f>
        <v>185.0138760407026</v>
      </c>
    </row>
    <row r="11" spans="1:19" s="5" customFormat="1" ht="27.95" customHeight="1" thickBot="1" x14ac:dyDescent="0.25">
      <c r="A11" s="71" t="str">
        <f>Accounts!A11</f>
        <v>VAT refund on goods</v>
      </c>
      <c r="B11" s="71"/>
      <c r="C11" s="71"/>
      <c r="D11" s="71"/>
      <c r="E11" s="2"/>
      <c r="F11" s="71" t="str">
        <f>Accounts!F11</f>
        <v>VAT refund on investments &amp; other expenses</v>
      </c>
      <c r="G11" s="71"/>
      <c r="H11" s="71"/>
      <c r="I11" s="71"/>
      <c r="J11" s="2"/>
      <c r="K11" s="71" t="str">
        <f>Accounts!K11</f>
        <v>Vehicles &amp; other fixed assets</v>
      </c>
      <c r="L11" s="71"/>
      <c r="M11" s="71"/>
      <c r="N11" s="71"/>
      <c r="O11" s="5">
        <v>10</v>
      </c>
      <c r="P11" s="36">
        <f>Q11*$P$2/$Q$2</f>
        <v>2821.4616096207219</v>
      </c>
      <c r="Q11" s="36">
        <v>3050</v>
      </c>
      <c r="R11" s="36">
        <f t="shared" si="0"/>
        <v>228.5383903792781</v>
      </c>
    </row>
    <row r="12" spans="1:19" x14ac:dyDescent="0.2">
      <c r="A12" s="6" t="str">
        <f>IF(B12&lt;&gt;"","SI","")</f>
        <v>SI</v>
      </c>
      <c r="B12" s="7">
        <v>3570</v>
      </c>
      <c r="C12" s="6">
        <v>1</v>
      </c>
      <c r="D12" s="8">
        <v>3570</v>
      </c>
      <c r="E12" s="3"/>
      <c r="F12" s="6" t="str">
        <f>IF(G12&lt;&gt;"","SI","")</f>
        <v>SI</v>
      </c>
      <c r="G12" s="7">
        <v>2460</v>
      </c>
      <c r="H12" s="6">
        <v>1</v>
      </c>
      <c r="I12" s="8">
        <v>2460</v>
      </c>
      <c r="J12" s="2"/>
      <c r="K12" s="6" t="str">
        <f>IF(L12&lt;&gt;"","SI","")</f>
        <v>SI</v>
      </c>
      <c r="L12" s="7">
        <v>67900</v>
      </c>
      <c r="M12" s="6" t="str">
        <f>IF(N12&lt;&gt;"","SI","")</f>
        <v/>
      </c>
      <c r="N12" s="8"/>
      <c r="O12" s="4">
        <v>10</v>
      </c>
      <c r="P12" s="36">
        <f>P9-P11</f>
        <v>370.02775208140611</v>
      </c>
      <c r="Q12" s="36">
        <f>Q9-Q11</f>
        <v>400</v>
      </c>
      <c r="R12" s="36">
        <f>R9-R11</f>
        <v>29.972247918593894</v>
      </c>
    </row>
    <row r="13" spans="1:19" x14ac:dyDescent="0.2">
      <c r="A13" s="9">
        <v>2</v>
      </c>
      <c r="B13" s="10">
        <f>R3</f>
        <v>2640.5999999999985</v>
      </c>
      <c r="C13" s="9">
        <v>6</v>
      </c>
      <c r="D13" s="11">
        <v>15</v>
      </c>
      <c r="E13" s="3"/>
      <c r="F13" s="9">
        <v>5</v>
      </c>
      <c r="G13" s="10">
        <f>R6</f>
        <v>1760.8695652173919</v>
      </c>
      <c r="H13" s="9">
        <v>10</v>
      </c>
      <c r="I13" s="11">
        <f>R12</f>
        <v>29.972247918593894</v>
      </c>
      <c r="J13" s="2"/>
      <c r="K13" s="9">
        <v>5</v>
      </c>
      <c r="L13" s="10">
        <f>P6</f>
        <v>21739.130434782608</v>
      </c>
      <c r="M13" s="9"/>
      <c r="N13" s="11"/>
      <c r="O13" s="4">
        <v>11</v>
      </c>
      <c r="P13" s="36">
        <f>Q13*$P$2/$Q$2</f>
        <v>497.68732654949122</v>
      </c>
      <c r="Q13" s="36">
        <v>538</v>
      </c>
      <c r="R13" s="36">
        <f>Q13-P13</f>
        <v>40.312673450508782</v>
      </c>
    </row>
    <row r="14" spans="1:19" x14ac:dyDescent="0.2">
      <c r="A14" s="9"/>
      <c r="B14" s="10"/>
      <c r="C14" s="9"/>
      <c r="D14" s="11"/>
      <c r="E14" s="3"/>
      <c r="F14" s="9">
        <v>8</v>
      </c>
      <c r="G14" s="10">
        <f>R9</f>
        <v>258.51063829787199</v>
      </c>
      <c r="H14" s="9"/>
      <c r="I14" s="11"/>
      <c r="J14" s="2"/>
      <c r="K14" s="9"/>
      <c r="L14" s="10"/>
      <c r="M14" s="9"/>
      <c r="N14" s="11"/>
      <c r="O14" s="4">
        <v>12</v>
      </c>
      <c r="P14" s="36">
        <v>400</v>
      </c>
      <c r="Q14" s="36">
        <f>P14*$Q$2/$P$2</f>
        <v>432.4</v>
      </c>
      <c r="R14" s="36">
        <f>Q14-P14</f>
        <v>32.399999999999977</v>
      </c>
    </row>
    <row r="15" spans="1:19" x14ac:dyDescent="0.2">
      <c r="A15" s="9"/>
      <c r="B15" s="10"/>
      <c r="C15" s="9"/>
      <c r="D15" s="11"/>
      <c r="E15" s="3"/>
      <c r="F15" s="9"/>
      <c r="G15" s="10"/>
      <c r="H15" s="9"/>
      <c r="I15" s="11"/>
      <c r="J15" s="2"/>
      <c r="K15" s="9"/>
      <c r="L15" s="10"/>
      <c r="M15" s="9"/>
      <c r="N15" s="11"/>
      <c r="O15" s="4">
        <v>13</v>
      </c>
      <c r="P15" s="36">
        <v>100000</v>
      </c>
      <c r="Q15" s="36">
        <f>P15*$Q$2/$P$2</f>
        <v>108100</v>
      </c>
      <c r="R15" s="36">
        <f>Q15-P15</f>
        <v>8100</v>
      </c>
    </row>
    <row r="16" spans="1:19" x14ac:dyDescent="0.2">
      <c r="A16" s="9"/>
      <c r="B16" s="10"/>
      <c r="C16" s="9"/>
      <c r="D16" s="11"/>
      <c r="E16" s="3"/>
      <c r="F16" s="9"/>
      <c r="G16" s="10"/>
      <c r="H16" s="9"/>
      <c r="I16" s="11"/>
      <c r="J16" s="2"/>
      <c r="K16" s="9"/>
      <c r="L16" s="10"/>
      <c r="M16" s="9"/>
      <c r="N16" s="11"/>
      <c r="O16" s="4">
        <v>13</v>
      </c>
      <c r="P16" s="36">
        <f>P15-P8</f>
        <v>80000</v>
      </c>
      <c r="Q16" s="36">
        <f>Q15-Q8</f>
        <v>86480</v>
      </c>
      <c r="R16" s="36">
        <f>R15-R8</f>
        <v>6480</v>
      </c>
    </row>
    <row r="17" spans="1:18" x14ac:dyDescent="0.2">
      <c r="A17" s="9"/>
      <c r="B17" s="10"/>
      <c r="C17" s="9"/>
      <c r="D17" s="11"/>
      <c r="E17" s="3"/>
      <c r="F17" s="9"/>
      <c r="G17" s="10"/>
      <c r="H17" s="9"/>
      <c r="I17" s="11"/>
      <c r="J17" s="2"/>
      <c r="K17" s="9"/>
      <c r="L17" s="10"/>
      <c r="M17" s="9"/>
      <c r="N17" s="11"/>
    </row>
    <row r="18" spans="1:18" x14ac:dyDescent="0.2">
      <c r="A18" s="1" t="str">
        <f>IF(B18&lt;&gt;"","SF","")</f>
        <v/>
      </c>
      <c r="B18" s="12" t="str">
        <f>IF(SUM(D12:D17)&gt;SUM(B12:B17),SUM(D12:D17)-SUM(B12:B17),"")</f>
        <v/>
      </c>
      <c r="C18" s="1" t="str">
        <f>IF(D18&lt;&gt;"","SF","")</f>
        <v>SF</v>
      </c>
      <c r="D18" s="13">
        <f>IF(SUM(B12:B17)&gt;SUM(D12:D17),SUM(B12:B17)-SUM(D12:D17),"")</f>
        <v>2625.5999999999985</v>
      </c>
      <c r="E18" s="3"/>
      <c r="F18" s="1" t="str">
        <f>IF(G18&lt;&gt;"","SF","")</f>
        <v/>
      </c>
      <c r="G18" s="12" t="str">
        <f>IF(SUM(I12:I17)&gt;SUM(G12:G17),SUM(I12:I17)-SUM(G12:G17),"")</f>
        <v/>
      </c>
      <c r="H18" s="1" t="str">
        <f>IF(I18&lt;&gt;"","SF","")</f>
        <v>SF</v>
      </c>
      <c r="I18" s="13">
        <f>IF(SUM(G12:G17)&gt;SUM(I12:I17),SUM(G12:G17)-SUM(I12:I17),"")</f>
        <v>1989.40795559667</v>
      </c>
      <c r="J18" s="2"/>
      <c r="K18" s="1" t="str">
        <f>IF(L18&lt;&gt;"","SF","")</f>
        <v/>
      </c>
      <c r="L18" s="12" t="str">
        <f>IF(SUM(N12:N17)&gt;SUM(L12:L17),SUM(N12:N17)-SUM(L12:L17),"")</f>
        <v/>
      </c>
      <c r="M18" s="1" t="str">
        <f>IF(N18&lt;&gt;"","SF","")</f>
        <v>SF</v>
      </c>
      <c r="N18" s="13">
        <f>IF(SUM(L12:L17)&gt;SUM(N12:N17),SUM(L12:L17)-SUM(N12:N17),"")</f>
        <v>89639.130434782608</v>
      </c>
    </row>
    <row r="19" spans="1:18" ht="13.5" thickBot="1" x14ac:dyDescent="0.25">
      <c r="A19" s="14"/>
      <c r="B19" s="15">
        <f>IF(A11&lt;&gt;"",SUM(B12:B18),"")</f>
        <v>6210.5999999999985</v>
      </c>
      <c r="C19" s="14"/>
      <c r="D19" s="16">
        <f>IF(A11&lt;&gt;"",SUM(D12:D18),"")</f>
        <v>6210.5999999999985</v>
      </c>
      <c r="E19" s="3"/>
      <c r="F19" s="14"/>
      <c r="G19" s="15">
        <f>IF(F11&lt;&gt;"",SUM(G12:G18),"")</f>
        <v>4479.3802035152639</v>
      </c>
      <c r="H19" s="14"/>
      <c r="I19" s="16">
        <f>IF(F11&lt;&gt;"",SUM(I12:I18),"")</f>
        <v>4479.3802035152639</v>
      </c>
      <c r="J19" s="2"/>
      <c r="K19" s="14"/>
      <c r="L19" s="15">
        <f>IF(K11&lt;&gt;"",SUM(L12:L18),"")</f>
        <v>89639.130434782608</v>
      </c>
      <c r="M19" s="14"/>
      <c r="N19" s="16">
        <f>IF(K11&lt;&gt;"",SUM(N12:N18),"")</f>
        <v>89639.130434782608</v>
      </c>
    </row>
    <row r="20" spans="1:18" ht="13.5" thickTop="1" x14ac:dyDescent="0.2">
      <c r="A20" s="1"/>
      <c r="B20" s="2"/>
      <c r="C20" s="1"/>
      <c r="D20" s="2"/>
      <c r="E20" s="3"/>
      <c r="F20" s="1"/>
      <c r="G20" s="17"/>
      <c r="H20" s="1"/>
      <c r="I20" s="2"/>
      <c r="J20" s="2"/>
      <c r="K20" s="1"/>
      <c r="L20" s="2"/>
      <c r="M20" s="1"/>
      <c r="N20" s="2"/>
    </row>
    <row r="21" spans="1:18" s="5" customFormat="1" ht="27.95" customHeight="1" thickBot="1" x14ac:dyDescent="0.25">
      <c r="A21" s="71" t="str">
        <f>Accounts!A21</f>
        <v>Trade payables</v>
      </c>
      <c r="B21" s="71"/>
      <c r="C21" s="71"/>
      <c r="D21" s="71"/>
      <c r="E21" s="2"/>
      <c r="F21" s="71" t="str">
        <f>Accounts!F21</f>
        <v xml:space="preserve">VAT Due </v>
      </c>
      <c r="G21" s="71"/>
      <c r="H21" s="71"/>
      <c r="I21" s="71"/>
      <c r="J21" s="2"/>
      <c r="K21" s="71" t="str">
        <f>Accounts!K21</f>
        <v>Various creditors / debts</v>
      </c>
      <c r="L21" s="71"/>
      <c r="M21" s="71"/>
      <c r="N21" s="71"/>
      <c r="P21" s="36"/>
      <c r="Q21" s="36">
        <f>10000*100/108.1</f>
        <v>9250.6938020351536</v>
      </c>
      <c r="R21" s="36">
        <f>9800*100/108.1</f>
        <v>9065.679925994451</v>
      </c>
    </row>
    <row r="22" spans="1:18" x14ac:dyDescent="0.2">
      <c r="A22" s="6">
        <v>6</v>
      </c>
      <c r="B22" s="7">
        <v>10000</v>
      </c>
      <c r="C22" s="6">
        <v>2</v>
      </c>
      <c r="D22" s="8">
        <f>Q3</f>
        <v>35240.6</v>
      </c>
      <c r="E22" s="3"/>
      <c r="F22" s="6">
        <v>1</v>
      </c>
      <c r="G22" s="7">
        <v>13960</v>
      </c>
      <c r="H22" s="6" t="str">
        <f>IF(I22&lt;&gt;"","SI","")</f>
        <v>SI</v>
      </c>
      <c r="I22" s="8">
        <v>13960</v>
      </c>
      <c r="J22" s="2"/>
      <c r="K22" s="6">
        <v>10</v>
      </c>
      <c r="L22" s="7">
        <v>3450</v>
      </c>
      <c r="M22" s="6">
        <v>8</v>
      </c>
      <c r="N22" s="8">
        <v>3450</v>
      </c>
      <c r="P22" s="37"/>
      <c r="Q22" s="37">
        <f>10000-Q21</f>
        <v>749.30619796484643</v>
      </c>
      <c r="R22" s="37"/>
    </row>
    <row r="23" spans="1:18" x14ac:dyDescent="0.2">
      <c r="A23" s="9"/>
      <c r="B23" s="10"/>
      <c r="C23" s="9"/>
      <c r="D23" s="11"/>
      <c r="E23" s="3"/>
      <c r="F23" s="9">
        <v>11</v>
      </c>
      <c r="G23" s="10">
        <f>R13</f>
        <v>40.312673450508782</v>
      </c>
      <c r="H23" s="9">
        <v>3</v>
      </c>
      <c r="I23" s="11">
        <f>R4</f>
        <v>4276.8000000000029</v>
      </c>
      <c r="J23" s="2"/>
      <c r="K23" s="9"/>
      <c r="L23" s="10"/>
      <c r="M23" s="9"/>
      <c r="N23" s="11"/>
    </row>
    <row r="24" spans="1:18" x14ac:dyDescent="0.2">
      <c r="A24" s="9"/>
      <c r="B24" s="10"/>
      <c r="C24" s="9"/>
      <c r="D24" s="11"/>
      <c r="E24" s="3"/>
      <c r="F24" s="9"/>
      <c r="G24" s="10"/>
      <c r="H24" s="9">
        <v>7</v>
      </c>
      <c r="I24" s="11">
        <f>R8</f>
        <v>1620</v>
      </c>
      <c r="J24" s="2"/>
      <c r="K24" s="9"/>
      <c r="L24" s="10"/>
      <c r="M24" s="9"/>
      <c r="N24" s="11"/>
    </row>
    <row r="25" spans="1:18" x14ac:dyDescent="0.2">
      <c r="A25" s="9"/>
      <c r="B25" s="10"/>
      <c r="C25" s="9"/>
      <c r="D25" s="11"/>
      <c r="E25" s="3"/>
      <c r="F25" s="9"/>
      <c r="G25" s="10"/>
      <c r="H25" s="9">
        <v>9</v>
      </c>
      <c r="I25" s="11">
        <f>R10</f>
        <v>2015.6336725254369</v>
      </c>
      <c r="J25" s="2"/>
      <c r="K25" s="9"/>
      <c r="L25" s="10"/>
      <c r="M25" s="9"/>
      <c r="N25" s="11"/>
    </row>
    <row r="26" spans="1:18" x14ac:dyDescent="0.2">
      <c r="A26" s="9"/>
      <c r="B26" s="10"/>
      <c r="C26" s="9"/>
      <c r="D26" s="11"/>
      <c r="E26" s="3"/>
      <c r="F26" s="9"/>
      <c r="G26" s="10"/>
      <c r="H26" s="9">
        <v>12</v>
      </c>
      <c r="I26" s="11">
        <f>R14</f>
        <v>32.399999999999977</v>
      </c>
      <c r="J26" s="2"/>
      <c r="K26" s="9"/>
      <c r="L26" s="10"/>
      <c r="M26" s="9"/>
      <c r="N26" s="11"/>
    </row>
    <row r="27" spans="1:18" x14ac:dyDescent="0.2">
      <c r="A27" s="9"/>
      <c r="B27" s="10"/>
      <c r="C27" s="9"/>
      <c r="D27" s="11"/>
      <c r="E27" s="3"/>
      <c r="F27" s="9"/>
      <c r="G27" s="10"/>
      <c r="H27" s="9">
        <v>13</v>
      </c>
      <c r="I27" s="11">
        <f>R16</f>
        <v>6480</v>
      </c>
      <c r="J27" s="2"/>
      <c r="K27" s="9"/>
      <c r="L27" s="10"/>
      <c r="M27" s="9"/>
      <c r="N27" s="11"/>
    </row>
    <row r="28" spans="1:18" x14ac:dyDescent="0.2">
      <c r="A28" s="1" t="str">
        <f>IF(B28&lt;&gt;"","SF","")</f>
        <v>SF</v>
      </c>
      <c r="B28" s="12">
        <f>IF(SUM(D22:D27)&gt;SUM(B22:B27),SUM(D22:D27)-SUM(B22:B27),"")</f>
        <v>25240.6</v>
      </c>
      <c r="C28" s="1" t="str">
        <f>IF(D28&lt;&gt;"","SF","")</f>
        <v/>
      </c>
      <c r="D28" s="13" t="str">
        <f>IF(SUM(B22:B27)&gt;SUM(D22:D27),SUM(B22:B27)-SUM(D22:D27),"")</f>
        <v/>
      </c>
      <c r="E28" s="3"/>
      <c r="F28" s="1" t="str">
        <f>IF(G28&lt;&gt;"","SF","")</f>
        <v>SF</v>
      </c>
      <c r="G28" s="12">
        <f>IF(SUM(I22:I27)&gt;SUM(G22:G27),SUM(I22:I27)-SUM(G22:G27),"")</f>
        <v>14384.520999074932</v>
      </c>
      <c r="H28" s="1" t="str">
        <f>IF(I28&lt;&gt;"","SF","")</f>
        <v/>
      </c>
      <c r="I28" s="13" t="str">
        <f>IF(SUM(G22:G27)&gt;SUM(I22:I27),SUM(G22:G27)-SUM(I22:I27),"")</f>
        <v/>
      </c>
      <c r="J28" s="2"/>
      <c r="K28" s="1" t="str">
        <f>IF(L28&lt;&gt;"","SF","")</f>
        <v/>
      </c>
      <c r="L28" s="12" t="str">
        <f>IF(SUM(N22:N27)&gt;SUM(L22:L27),SUM(N22:N27)-SUM(L22:L27),"")</f>
        <v/>
      </c>
      <c r="M28" s="1" t="str">
        <f>IF(N28&lt;&gt;"","SF","")</f>
        <v/>
      </c>
      <c r="N28" s="13" t="str">
        <f>IF(SUM(L22:L27)&gt;SUM(N22:N27),SUM(L22:L27)-SUM(N22:N27),"")</f>
        <v/>
      </c>
    </row>
    <row r="29" spans="1:18" ht="13.5" thickBot="1" x14ac:dyDescent="0.25">
      <c r="A29" s="14"/>
      <c r="B29" s="15">
        <f>IF(A21&lt;&gt;"",SUM(B22:B28),"")</f>
        <v>35240.6</v>
      </c>
      <c r="C29" s="14"/>
      <c r="D29" s="16">
        <f>IF(A21&lt;&gt;"",SUM(D22:D28),"")</f>
        <v>35240.6</v>
      </c>
      <c r="E29" s="3"/>
      <c r="F29" s="14"/>
      <c r="G29" s="15">
        <f>IF(F21&lt;&gt;"",SUM(G22:G28),"")</f>
        <v>28384.833672525441</v>
      </c>
      <c r="H29" s="14"/>
      <c r="I29" s="16">
        <f>IF(F21&lt;&gt;"",SUM(I22:I28),"")</f>
        <v>28384.833672525441</v>
      </c>
      <c r="J29" s="2"/>
      <c r="K29" s="14"/>
      <c r="L29" s="15">
        <f>IF(K21&lt;&gt;"",SUM(L22:L28),"")</f>
        <v>3450</v>
      </c>
      <c r="M29" s="14"/>
      <c r="N29" s="16">
        <f>IF(K21&lt;&gt;"",SUM(N22:N28),"")</f>
        <v>3450</v>
      </c>
    </row>
    <row r="30" spans="1:18" ht="13.5" thickTop="1" x14ac:dyDescent="0.2">
      <c r="A30" s="1"/>
      <c r="B30" s="2"/>
      <c r="C30" s="1"/>
      <c r="D30" s="2"/>
      <c r="E30" s="3"/>
      <c r="F30" s="18"/>
      <c r="G30" s="2"/>
      <c r="H30" s="1"/>
      <c r="I30" s="2"/>
      <c r="J30" s="2"/>
      <c r="K30" s="1"/>
      <c r="L30" s="2"/>
      <c r="M30" s="1"/>
      <c r="N30" s="2"/>
    </row>
    <row r="31" spans="1:18" s="5" customFormat="1" ht="27.95" customHeight="1" thickBot="1" x14ac:dyDescent="0.25">
      <c r="A31" s="71" t="str">
        <f>Accounts!A31</f>
        <v>VAT to pay or current account</v>
      </c>
      <c r="B31" s="71"/>
      <c r="C31" s="71"/>
      <c r="D31" s="71"/>
      <c r="E31" s="2"/>
      <c r="F31" s="71" t="str">
        <f>Accounts!F31</f>
        <v>Private</v>
      </c>
      <c r="G31" s="71"/>
      <c r="H31" s="71"/>
      <c r="I31" s="71"/>
      <c r="J31" s="2"/>
      <c r="K31" s="70" t="str">
        <f>Accounts!K31</f>
        <v>Sales of goods</v>
      </c>
      <c r="L31" s="70"/>
      <c r="M31" s="70"/>
      <c r="N31" s="70"/>
      <c r="P31" s="36"/>
      <c r="Q31" s="36"/>
      <c r="R31" s="36"/>
    </row>
    <row r="32" spans="1:18" x14ac:dyDescent="0.2">
      <c r="A32" s="6">
        <v>1</v>
      </c>
      <c r="B32" s="7">
        <v>3570</v>
      </c>
      <c r="C32" s="6">
        <v>1</v>
      </c>
      <c r="D32" s="8">
        <v>13960</v>
      </c>
      <c r="E32" s="3"/>
      <c r="F32" s="6"/>
      <c r="G32" s="7"/>
      <c r="H32" s="6"/>
      <c r="I32" s="8"/>
      <c r="J32" s="2"/>
      <c r="K32" s="20">
        <v>11</v>
      </c>
      <c r="L32" s="21">
        <f>P13</f>
        <v>497.68732654949122</v>
      </c>
      <c r="M32" s="20" t="str">
        <f>IF(N32&lt;&gt;"","SI","")</f>
        <v>SI</v>
      </c>
      <c r="N32" s="22">
        <v>174500</v>
      </c>
      <c r="P32" s="37"/>
      <c r="Q32" s="37"/>
      <c r="R32" s="37"/>
    </row>
    <row r="33" spans="1:18" x14ac:dyDescent="0.2">
      <c r="A33" s="9">
        <v>1</v>
      </c>
      <c r="B33" s="10">
        <v>2460</v>
      </c>
      <c r="C33" s="9"/>
      <c r="D33" s="11"/>
      <c r="E33" s="3"/>
      <c r="F33" s="9">
        <v>12</v>
      </c>
      <c r="G33" s="10">
        <f>Q14</f>
        <v>432.4</v>
      </c>
      <c r="H33" s="9"/>
      <c r="I33" s="11"/>
      <c r="J33" s="2"/>
      <c r="K33" s="24"/>
      <c r="L33" s="25"/>
      <c r="M33" s="24">
        <v>3</v>
      </c>
      <c r="N33" s="26">
        <v>52800</v>
      </c>
      <c r="O33" s="33"/>
    </row>
    <row r="34" spans="1:18" x14ac:dyDescent="0.2">
      <c r="A34" s="9"/>
      <c r="B34" s="10"/>
      <c r="C34" s="9"/>
      <c r="D34" s="11"/>
      <c r="E34" s="3"/>
      <c r="F34" s="9"/>
      <c r="G34" s="10"/>
      <c r="H34" s="9"/>
      <c r="I34" s="11"/>
      <c r="J34" s="2"/>
      <c r="K34" s="24"/>
      <c r="L34" s="25"/>
      <c r="M34" s="24">
        <v>7</v>
      </c>
      <c r="N34" s="26">
        <v>20000</v>
      </c>
    </row>
    <row r="35" spans="1:18" x14ac:dyDescent="0.2">
      <c r="A35" s="9">
        <v>4</v>
      </c>
      <c r="B35" s="10">
        <v>7930</v>
      </c>
      <c r="C35" s="9"/>
      <c r="D35" s="11"/>
      <c r="E35" s="3"/>
      <c r="F35" s="9"/>
      <c r="G35" s="10"/>
      <c r="H35" s="9"/>
      <c r="I35" s="11"/>
      <c r="J35" s="2"/>
      <c r="K35" s="24"/>
      <c r="L35" s="25"/>
      <c r="M35" s="24">
        <v>9</v>
      </c>
      <c r="N35" s="26">
        <f>P10</f>
        <v>24884.366327474563</v>
      </c>
    </row>
    <row r="36" spans="1:18" x14ac:dyDescent="0.2">
      <c r="A36" s="9"/>
      <c r="B36" s="10"/>
      <c r="C36" s="9"/>
      <c r="D36" s="11"/>
      <c r="E36" s="3"/>
      <c r="F36" s="9"/>
      <c r="G36" s="10"/>
      <c r="H36" s="9"/>
      <c r="I36" s="11"/>
      <c r="J36" s="2"/>
      <c r="K36" s="24"/>
      <c r="L36" s="25"/>
      <c r="M36" s="24">
        <v>13</v>
      </c>
      <c r="N36" s="26">
        <f>P16</f>
        <v>80000</v>
      </c>
    </row>
    <row r="37" spans="1:18" x14ac:dyDescent="0.2">
      <c r="A37" s="9"/>
      <c r="B37" s="10"/>
      <c r="C37" s="9"/>
      <c r="D37" s="11"/>
      <c r="E37" s="3"/>
      <c r="F37" s="9"/>
      <c r="G37" s="10"/>
      <c r="H37" s="9"/>
      <c r="I37" s="11"/>
      <c r="J37" s="2"/>
      <c r="K37" s="24"/>
      <c r="L37" s="25"/>
      <c r="M37" s="24"/>
      <c r="N37" s="26"/>
    </row>
    <row r="38" spans="1:18" x14ac:dyDescent="0.2">
      <c r="A38" s="1" t="str">
        <f>IF(B38&lt;&gt;"","SF","")</f>
        <v/>
      </c>
      <c r="B38" s="12" t="str">
        <f>IF(SUM(D32:D37)&gt;SUM(B32:B37),SUM(D32:D37)-SUM(B32:B37),"")</f>
        <v/>
      </c>
      <c r="C38" s="1" t="str">
        <f>IF(D38&lt;&gt;"","SF","")</f>
        <v/>
      </c>
      <c r="D38" s="13" t="str">
        <f>IF(SUM(B32:B37)&gt;SUM(D32:D37),SUM(B32:B37)-SUM(D32:D37),"")</f>
        <v/>
      </c>
      <c r="E38" s="3"/>
      <c r="F38" s="1" t="str">
        <f>IF(G38&lt;&gt;"","SF","")</f>
        <v/>
      </c>
      <c r="G38" s="12" t="str">
        <f>IF(SUM(I32:I37)&gt;SUM(G32:G37),SUM(I32:I37)-SUM(G32:G37),"")</f>
        <v/>
      </c>
      <c r="H38" s="1" t="str">
        <f>IF(I38&lt;&gt;"","SF","")</f>
        <v>SF</v>
      </c>
      <c r="I38" s="13">
        <f>IF(SUM(G32:G37)&gt;SUM(I32:I37),SUM(G32:G37)-SUM(I32:I37),"")</f>
        <v>432.4</v>
      </c>
      <c r="J38" s="2"/>
      <c r="K38" s="27" t="str">
        <f>IF(L38&lt;&gt;"","SF","")</f>
        <v>SF</v>
      </c>
      <c r="L38" s="28">
        <f>IF(SUM(N32:N37)&gt;SUM(L32:L37),SUM(N32:N37)-SUM(L32:L37),"")</f>
        <v>351686.6790009251</v>
      </c>
      <c r="M38" s="27" t="str">
        <f>IF(N38&lt;&gt;"","SF","")</f>
        <v/>
      </c>
      <c r="N38" s="29" t="str">
        <f>IF(SUM(L32:L37)&gt;SUM(N32:N37),SUM(L32:L37)-SUM(N32:N37),"")</f>
        <v/>
      </c>
    </row>
    <row r="39" spans="1:18" ht="13.5" thickBot="1" x14ac:dyDescent="0.25">
      <c r="A39" s="14"/>
      <c r="B39" s="15">
        <f>IF(A31&lt;&gt;"",SUM(B32:B38),"")</f>
        <v>13960</v>
      </c>
      <c r="C39" s="14"/>
      <c r="D39" s="16">
        <f>IF(A31&lt;&gt;"",SUM(D32:D38),"")</f>
        <v>13960</v>
      </c>
      <c r="E39" s="3"/>
      <c r="F39" s="14"/>
      <c r="G39" s="15">
        <f>IF(F31&lt;&gt;"",SUM(G32:G38),"")</f>
        <v>432.4</v>
      </c>
      <c r="H39" s="14"/>
      <c r="I39" s="16">
        <f>IF(F31&lt;&gt;"",SUM(I32:I38),"")</f>
        <v>432.4</v>
      </c>
      <c r="J39" s="2"/>
      <c r="K39" s="30"/>
      <c r="L39" s="31">
        <f>IF(K31&lt;&gt;"",SUM(L32:L38),"")</f>
        <v>352184.36632747459</v>
      </c>
      <c r="M39" s="30"/>
      <c r="N39" s="32">
        <f>IF(K31&lt;&gt;"",SUM(N32:N38),"")</f>
        <v>352184.36632747459</v>
      </c>
    </row>
    <row r="40" spans="1:18" ht="13.5" thickTop="1" x14ac:dyDescent="0.2">
      <c r="A40" s="1"/>
      <c r="B40" s="2"/>
      <c r="C40" s="1"/>
      <c r="D40" s="2"/>
      <c r="E40" s="3"/>
      <c r="F40" s="1"/>
      <c r="G40" s="2"/>
      <c r="H40" s="1"/>
      <c r="I40" s="2"/>
      <c r="J40" s="2"/>
      <c r="K40" s="27"/>
      <c r="L40" s="19"/>
      <c r="M40" s="27"/>
      <c r="N40" s="19"/>
    </row>
    <row r="41" spans="1:18" s="5" customFormat="1" ht="27.95" customHeight="1" thickBot="1" x14ac:dyDescent="0.25">
      <c r="A41" s="70" t="str">
        <f>Accounts!A41</f>
        <v>Purchase of goods</v>
      </c>
      <c r="B41" s="70"/>
      <c r="C41" s="70"/>
      <c r="D41" s="70"/>
      <c r="E41" s="19"/>
      <c r="F41" s="70" t="str">
        <f>Accounts!F41</f>
        <v>Sale to ourselves</v>
      </c>
      <c r="G41" s="70"/>
      <c r="H41" s="70"/>
      <c r="I41" s="70"/>
      <c r="J41" s="19"/>
      <c r="K41" s="70" t="str">
        <f>Accounts!K41</f>
        <v>Overheads expenses</v>
      </c>
      <c r="L41" s="70"/>
      <c r="M41" s="70"/>
      <c r="N41" s="70"/>
      <c r="P41" s="36"/>
      <c r="Q41" s="36"/>
      <c r="R41" s="36"/>
    </row>
    <row r="42" spans="1:18" x14ac:dyDescent="0.2">
      <c r="A42" s="20" t="str">
        <f>IF(B42&lt;&gt;"","SI","")</f>
        <v>SI</v>
      </c>
      <c r="B42" s="21">
        <v>44625</v>
      </c>
      <c r="C42" s="20">
        <v>6</v>
      </c>
      <c r="D42" s="22">
        <v>185</v>
      </c>
      <c r="E42" s="23"/>
      <c r="F42" s="20"/>
      <c r="G42" s="21"/>
      <c r="H42" s="20">
        <v>12</v>
      </c>
      <c r="I42" s="22">
        <f>P14</f>
        <v>400</v>
      </c>
      <c r="J42" s="19"/>
      <c r="K42" s="20">
        <v>8</v>
      </c>
      <c r="L42" s="21">
        <f>P9</f>
        <v>3191.489361702128</v>
      </c>
      <c r="M42" s="20">
        <v>10</v>
      </c>
      <c r="N42" s="22">
        <f>P12</f>
        <v>370.02775208140611</v>
      </c>
      <c r="P42" s="37"/>
      <c r="Q42" s="37"/>
      <c r="R42" s="37"/>
    </row>
    <row r="43" spans="1:18" x14ac:dyDescent="0.2">
      <c r="A43" s="24">
        <v>2</v>
      </c>
      <c r="B43" s="25">
        <f>P3</f>
        <v>32600</v>
      </c>
      <c r="C43" s="24"/>
      <c r="D43" s="26"/>
      <c r="E43" s="23"/>
      <c r="F43" s="24"/>
      <c r="G43" s="25"/>
      <c r="H43" s="24"/>
      <c r="I43" s="26"/>
      <c r="J43" s="19"/>
      <c r="K43" s="24"/>
      <c r="L43" s="25"/>
      <c r="M43" s="24"/>
      <c r="N43" s="26"/>
    </row>
    <row r="44" spans="1:18" x14ac:dyDescent="0.2">
      <c r="A44" s="24"/>
      <c r="B44" s="25"/>
      <c r="C44" s="24"/>
      <c r="D44" s="26"/>
      <c r="E44" s="23"/>
      <c r="F44" s="24"/>
      <c r="G44" s="25"/>
      <c r="H44" s="24"/>
      <c r="I44" s="26"/>
      <c r="J44" s="19"/>
      <c r="K44" s="24"/>
      <c r="L44" s="25"/>
      <c r="M44" s="24"/>
      <c r="N44" s="26"/>
    </row>
    <row r="45" spans="1:18" x14ac:dyDescent="0.2">
      <c r="A45" s="24"/>
      <c r="B45" s="25"/>
      <c r="C45" s="24"/>
      <c r="D45" s="26"/>
      <c r="E45" s="23"/>
      <c r="F45" s="24"/>
      <c r="G45" s="25"/>
      <c r="H45" s="24"/>
      <c r="I45" s="26"/>
      <c r="J45" s="19"/>
      <c r="K45" s="24"/>
      <c r="L45" s="25"/>
      <c r="M45" s="24"/>
      <c r="N45" s="26"/>
    </row>
    <row r="46" spans="1:18" x14ac:dyDescent="0.2">
      <c r="A46" s="24"/>
      <c r="B46" s="25"/>
      <c r="C46" s="24"/>
      <c r="D46" s="26"/>
      <c r="E46" s="23"/>
      <c r="F46" s="24"/>
      <c r="G46" s="25"/>
      <c r="H46" s="24"/>
      <c r="I46" s="26"/>
      <c r="J46" s="19"/>
      <c r="K46" s="24"/>
      <c r="L46" s="25"/>
      <c r="M46" s="24"/>
      <c r="N46" s="26"/>
    </row>
    <row r="47" spans="1:18" x14ac:dyDescent="0.2">
      <c r="A47" s="24"/>
      <c r="B47" s="25"/>
      <c r="C47" s="24"/>
      <c r="D47" s="26"/>
      <c r="E47" s="23"/>
      <c r="F47" s="24"/>
      <c r="G47" s="25"/>
      <c r="H47" s="24"/>
      <c r="I47" s="26"/>
      <c r="J47" s="19"/>
      <c r="K47" s="24"/>
      <c r="L47" s="25"/>
      <c r="M47" s="24"/>
      <c r="N47" s="26"/>
    </row>
    <row r="48" spans="1:18" x14ac:dyDescent="0.2">
      <c r="A48" s="27" t="str">
        <f>IF(B48&lt;&gt;"","SF","")</f>
        <v/>
      </c>
      <c r="B48" s="28" t="str">
        <f>IF(SUM(D42:D47)&gt;SUM(B42:B47),SUM(D42:D47)-SUM(B42:B47),"")</f>
        <v/>
      </c>
      <c r="C48" s="27" t="str">
        <f>IF(D48&lt;&gt;"","SF","")</f>
        <v>SF</v>
      </c>
      <c r="D48" s="29">
        <f>IF(SUM(B42:B47)&gt;SUM(D42:D47),SUM(B42:B47)-SUM(D42:D47),"")</f>
        <v>77040</v>
      </c>
      <c r="E48" s="23"/>
      <c r="F48" s="27" t="str">
        <f>IF(G48&lt;&gt;"","SF","")</f>
        <v>SF</v>
      </c>
      <c r="G48" s="28">
        <f>IF(SUM(I42:I47)&gt;SUM(G42:G47),SUM(I42:I47)-SUM(G42:G47),"")</f>
        <v>400</v>
      </c>
      <c r="H48" s="27" t="str">
        <f>IF(I48&lt;&gt;"","SF","")</f>
        <v/>
      </c>
      <c r="I48" s="29" t="str">
        <f>IF(SUM(G42:G47)&gt;SUM(I42:I47),SUM(G42:G47)-SUM(I42:I47),"")</f>
        <v/>
      </c>
      <c r="J48" s="19"/>
      <c r="K48" s="27" t="str">
        <f>IF(L48&lt;&gt;"","SF","")</f>
        <v/>
      </c>
      <c r="L48" s="28" t="str">
        <f>IF(SUM(N42:N47)&gt;SUM(L42:L47),SUM(N42:N47)-SUM(L42:L47),"")</f>
        <v/>
      </c>
      <c r="M48" s="27" t="str">
        <f>IF(N48&lt;&gt;"","SF","")</f>
        <v>SF</v>
      </c>
      <c r="N48" s="29">
        <f>IF(SUM(L42:L47)&gt;SUM(N42:N47),SUM(L42:L47)-SUM(N42:N47),"")</f>
        <v>2821.4616096207219</v>
      </c>
    </row>
    <row r="49" spans="1:18" ht="13.5" thickBot="1" x14ac:dyDescent="0.25">
      <c r="A49" s="30"/>
      <c r="B49" s="31">
        <f>IF(A41&lt;&gt;"",SUM(B42:B48),"")</f>
        <v>77225</v>
      </c>
      <c r="C49" s="30"/>
      <c r="D49" s="32">
        <f>IF(A41&lt;&gt;"",SUM(D42:D48),"")</f>
        <v>77225</v>
      </c>
      <c r="E49" s="23"/>
      <c r="F49" s="30"/>
      <c r="G49" s="31">
        <f>IF(F41&lt;&gt;"",SUM(G42:G48),"")</f>
        <v>400</v>
      </c>
      <c r="H49" s="30"/>
      <c r="I49" s="32">
        <f>IF(F41&lt;&gt;"",SUM(I42:I48),"")</f>
        <v>400</v>
      </c>
      <c r="J49" s="19"/>
      <c r="K49" s="30"/>
      <c r="L49" s="31">
        <f>IF(K41&lt;&gt;"",SUM(L42:L48),"")</f>
        <v>3191.489361702128</v>
      </c>
      <c r="M49" s="30"/>
      <c r="N49" s="32">
        <f>IF(K41&lt;&gt;"",SUM(N42:N48),"")</f>
        <v>3191.489361702128</v>
      </c>
    </row>
    <row r="50" spans="1:18" ht="13.5" thickTop="1" x14ac:dyDescent="0.2">
      <c r="C50" s="4" t="s">
        <v>16</v>
      </c>
    </row>
    <row r="51" spans="1:18" ht="13.5" thickBot="1" x14ac:dyDescent="0.25">
      <c r="A51" s="70" t="s">
        <v>15</v>
      </c>
      <c r="B51" s="70"/>
      <c r="C51" s="70"/>
      <c r="D51" s="70"/>
    </row>
    <row r="52" spans="1:18" x14ac:dyDescent="0.2">
      <c r="A52" s="20"/>
      <c r="B52" s="21"/>
      <c r="C52" s="20">
        <v>6</v>
      </c>
      <c r="D52" s="22">
        <v>200</v>
      </c>
      <c r="P52" s="37"/>
      <c r="Q52" s="37"/>
      <c r="R52" s="37"/>
    </row>
    <row r="53" spans="1:18" x14ac:dyDescent="0.2">
      <c r="A53" s="24"/>
      <c r="B53" s="25"/>
      <c r="C53" s="24"/>
      <c r="D53" s="26"/>
    </row>
    <row r="54" spans="1:18" x14ac:dyDescent="0.2">
      <c r="A54" s="24"/>
      <c r="B54" s="25"/>
      <c r="C54" s="24"/>
      <c r="D54" s="26"/>
    </row>
    <row r="55" spans="1:18" x14ac:dyDescent="0.2">
      <c r="A55" s="24"/>
      <c r="B55" s="25"/>
      <c r="C55" s="24"/>
      <c r="D55" s="26"/>
    </row>
    <row r="56" spans="1:18" x14ac:dyDescent="0.2">
      <c r="A56" s="24"/>
      <c r="B56" s="25"/>
      <c r="C56" s="24"/>
      <c r="D56" s="26"/>
    </row>
    <row r="57" spans="1:18" x14ac:dyDescent="0.2">
      <c r="A57" s="24"/>
      <c r="B57" s="25"/>
      <c r="C57" s="24"/>
      <c r="D57" s="26"/>
    </row>
    <row r="58" spans="1:18" x14ac:dyDescent="0.2">
      <c r="A58" s="27" t="str">
        <f>IF(B58&lt;&gt;"","SF","")</f>
        <v>SF</v>
      </c>
      <c r="B58" s="28">
        <f>IF(SUM(D52:D57)&gt;SUM(B52:B57),SUM(D52:D57)-SUM(B52:B57),"")</f>
        <v>200</v>
      </c>
      <c r="C58" s="27" t="str">
        <f>IF(D58&lt;&gt;"","SF","")</f>
        <v/>
      </c>
      <c r="D58" s="29" t="str">
        <f>IF(SUM(B52:B57)&gt;SUM(D52:D57),SUM(B52:B57)-SUM(D52:D57),"")</f>
        <v/>
      </c>
    </row>
    <row r="59" spans="1:18" ht="13.5" thickBot="1" x14ac:dyDescent="0.25">
      <c r="A59" s="30"/>
      <c r="B59" s="31">
        <f>IF(A51&lt;&gt;"",SUM(B52:B58),"")</f>
        <v>200</v>
      </c>
      <c r="C59" s="30"/>
      <c r="D59" s="32">
        <f>IF(A51&lt;&gt;"",SUM(D52:D58),"")</f>
        <v>200</v>
      </c>
    </row>
    <row r="60" spans="1:18" ht="13.5" thickTop="1" x14ac:dyDescent="0.2"/>
  </sheetData>
  <mergeCells count="16">
    <mergeCell ref="A51:D51"/>
    <mergeCell ref="A1:D1"/>
    <mergeCell ref="F1:I1"/>
    <mergeCell ref="K1:N1"/>
    <mergeCell ref="A11:D11"/>
    <mergeCell ref="F11:I11"/>
    <mergeCell ref="K11:N11"/>
    <mergeCell ref="A41:D41"/>
    <mergeCell ref="F41:I41"/>
    <mergeCell ref="K41:N41"/>
    <mergeCell ref="A21:D21"/>
    <mergeCell ref="F21:I21"/>
    <mergeCell ref="K21:N21"/>
    <mergeCell ref="A31:D31"/>
    <mergeCell ref="F31:I31"/>
    <mergeCell ref="K31:N31"/>
  </mergeCells>
  <printOptions horizontalCentered="1" verticalCentered="1"/>
  <pageMargins left="0.78740157480314965" right="0.59055118110236227" top="0.98425196850393704" bottom="0.98425196850393704" header="0.51181102362204722" footer="0.51181102362204722"/>
  <pageSetup paperSize="9" scale="95" orientation="portrait" r:id="rId1"/>
  <headerFooter alignWithMargins="0">
    <oddHeader>&amp;L&amp;F&amp;R&amp;A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4B86D-2841-4EFE-B5D9-12C5806E0BFB}">
  <dimension ref="A1:R50"/>
  <sheetViews>
    <sheetView tabSelected="1" topLeftCell="A19" zoomScale="160" zoomScaleNormal="160" workbookViewId="0">
      <selection activeCell="B45" sqref="B45"/>
    </sheetView>
  </sheetViews>
  <sheetFormatPr defaultColWidth="9.140625" defaultRowHeight="12.75" x14ac:dyDescent="0.2"/>
  <cols>
    <col min="1" max="1" width="3.7109375" style="44" customWidth="1"/>
    <col min="2" max="2" width="10.85546875" style="44" bestFit="1" customWidth="1"/>
    <col min="3" max="3" width="3.7109375" style="44" customWidth="1"/>
    <col min="4" max="4" width="10.85546875" style="44" bestFit="1" customWidth="1"/>
    <col min="5" max="5" width="2.7109375" style="44" customWidth="1"/>
    <col min="6" max="6" width="3.7109375" style="44" customWidth="1"/>
    <col min="7" max="7" width="10.85546875" style="44" bestFit="1" customWidth="1"/>
    <col min="8" max="8" width="3.7109375" style="44" customWidth="1"/>
    <col min="9" max="9" width="10.85546875" style="44" bestFit="1" customWidth="1"/>
    <col min="10" max="10" width="2.7109375" style="44" customWidth="1"/>
    <col min="11" max="11" width="3.42578125" style="44" bestFit="1" customWidth="1"/>
    <col min="12" max="12" width="10.5703125" style="44" bestFit="1" customWidth="1"/>
    <col min="13" max="13" width="3.42578125" style="44" bestFit="1" customWidth="1"/>
    <col min="14" max="14" width="10.5703125" style="44" bestFit="1" customWidth="1"/>
    <col min="15" max="15" width="3" style="44" bestFit="1" customWidth="1"/>
    <col min="16" max="17" width="16.140625" style="44" bestFit="1" customWidth="1"/>
    <col min="18" max="18" width="14" style="44" bestFit="1" customWidth="1"/>
    <col min="19" max="16384" width="9.140625" style="44"/>
  </cols>
  <sheetData>
    <row r="1" spans="1:18" s="39" customFormat="1" ht="27.95" customHeight="1" thickBot="1" x14ac:dyDescent="0.25">
      <c r="A1" s="73" t="str">
        <f>[1]Accounts!A1</f>
        <v>Cash</v>
      </c>
      <c r="B1" s="73"/>
      <c r="C1" s="73"/>
      <c r="D1" s="73"/>
      <c r="E1" s="38"/>
      <c r="F1" s="73" t="str">
        <f>[1]Accounts!F1</f>
        <v>Trade receivables</v>
      </c>
      <c r="G1" s="73"/>
      <c r="H1" s="73"/>
      <c r="I1" s="73"/>
      <c r="J1" s="38"/>
      <c r="K1" s="73" t="str">
        <f>[1]Accounts!K1</f>
        <v>Stock / Inventory</v>
      </c>
      <c r="L1" s="73"/>
      <c r="M1" s="73"/>
      <c r="N1" s="73"/>
      <c r="O1" s="5"/>
      <c r="P1" s="34" t="s">
        <v>17</v>
      </c>
      <c r="Q1" s="34" t="s">
        <v>18</v>
      </c>
      <c r="R1" s="34" t="s">
        <v>19</v>
      </c>
    </row>
    <row r="2" spans="1:18" ht="12" customHeight="1" x14ac:dyDescent="0.2">
      <c r="A2" s="40" t="str">
        <f>IF(B2&lt;&gt;"","SI","")</f>
        <v>SI</v>
      </c>
      <c r="B2" s="41">
        <v>34790</v>
      </c>
      <c r="C2" s="40">
        <v>4</v>
      </c>
      <c r="D2" s="42">
        <v>7930</v>
      </c>
      <c r="E2" s="43"/>
      <c r="F2" s="40">
        <v>3</v>
      </c>
      <c r="G2" s="41">
        <f>Q4</f>
        <v>42050.9</v>
      </c>
      <c r="H2" s="40">
        <v>7</v>
      </c>
      <c r="I2" s="42">
        <v>42050.9</v>
      </c>
      <c r="J2" s="38"/>
      <c r="K2" s="40" t="str">
        <f>IF(L2&lt;&gt;"","SI","")</f>
        <v>SI</v>
      </c>
      <c r="L2" s="41">
        <v>54000</v>
      </c>
      <c r="M2" s="40" t="str">
        <f>IF(N2&lt;&gt;"","SI","")</f>
        <v/>
      </c>
      <c r="N2" s="42"/>
      <c r="O2" s="4"/>
      <c r="P2" s="35">
        <v>100</v>
      </c>
      <c r="Q2" s="35">
        <v>108.1</v>
      </c>
      <c r="R2" s="35">
        <v>8.1</v>
      </c>
    </row>
    <row r="3" spans="1:18" x14ac:dyDescent="0.2">
      <c r="A3" s="45">
        <v>7</v>
      </c>
      <c r="B3" s="46">
        <v>42050.9</v>
      </c>
      <c r="C3" s="45">
        <v>5</v>
      </c>
      <c r="D3" s="47">
        <v>3500</v>
      </c>
      <c r="E3" s="43"/>
      <c r="F3" s="45"/>
      <c r="G3" s="46"/>
      <c r="H3" s="45">
        <v>11</v>
      </c>
      <c r="I3" s="47">
        <f>Q16</f>
        <v>2162</v>
      </c>
      <c r="J3" s="38"/>
      <c r="K3" s="45">
        <v>2</v>
      </c>
      <c r="L3" s="46">
        <f>P3</f>
        <v>25800</v>
      </c>
      <c r="M3" s="45">
        <v>3</v>
      </c>
      <c r="N3" s="47">
        <f>P5</f>
        <v>29175</v>
      </c>
      <c r="O3" s="4">
        <v>2</v>
      </c>
      <c r="P3" s="36">
        <v>25800</v>
      </c>
      <c r="Q3" s="36">
        <f>$Q$2*P3/$P$2</f>
        <v>27889.8</v>
      </c>
      <c r="R3" s="36">
        <f>Q3-P3</f>
        <v>2089.7999999999993</v>
      </c>
    </row>
    <row r="4" spans="1:18" x14ac:dyDescent="0.2">
      <c r="A4" s="45">
        <v>9</v>
      </c>
      <c r="B4" s="46">
        <f>Q13</f>
        <v>26900</v>
      </c>
      <c r="C4" s="45">
        <v>6</v>
      </c>
      <c r="D4" s="47">
        <v>27332</v>
      </c>
      <c r="E4" s="43"/>
      <c r="F4" s="45"/>
      <c r="G4" s="46"/>
      <c r="H4" s="45"/>
      <c r="I4" s="47"/>
      <c r="J4" s="38"/>
      <c r="K4" s="45">
        <v>11</v>
      </c>
      <c r="L4" s="46">
        <f>P17</f>
        <v>1500</v>
      </c>
      <c r="M4" s="45">
        <v>6</v>
      </c>
      <c r="N4" s="47">
        <v>516</v>
      </c>
      <c r="O4" s="4">
        <v>3</v>
      </c>
      <c r="P4" s="36">
        <v>38900</v>
      </c>
      <c r="Q4" s="36">
        <f>$Q$2*P4/$P$2</f>
        <v>42050.9</v>
      </c>
      <c r="R4" s="36">
        <f>Q4-P4</f>
        <v>3150.9000000000015</v>
      </c>
    </row>
    <row r="5" spans="1:18" x14ac:dyDescent="0.2">
      <c r="A5" s="45"/>
      <c r="B5" s="46"/>
      <c r="C5" s="45">
        <v>10</v>
      </c>
      <c r="D5" s="47">
        <f>Q12-Q15</f>
        <v>12450</v>
      </c>
      <c r="E5" s="43"/>
      <c r="F5" s="45"/>
      <c r="G5" s="46"/>
      <c r="H5" s="45"/>
      <c r="I5" s="47"/>
      <c r="J5" s="38"/>
      <c r="K5" s="45"/>
      <c r="L5" s="46"/>
      <c r="M5" s="45">
        <v>9</v>
      </c>
      <c r="N5" s="47">
        <f>P14</f>
        <v>18663.274745605922</v>
      </c>
      <c r="O5" s="4">
        <v>3</v>
      </c>
      <c r="P5" s="36">
        <f>P4*75%</f>
        <v>29175</v>
      </c>
      <c r="Q5" s="36"/>
      <c r="R5" s="36"/>
    </row>
    <row r="6" spans="1:18" x14ac:dyDescent="0.2">
      <c r="A6" s="45"/>
      <c r="B6" s="46"/>
      <c r="C6" s="45"/>
      <c r="D6" s="47"/>
      <c r="E6" s="43"/>
      <c r="F6" s="45"/>
      <c r="G6" s="46"/>
      <c r="H6" s="45"/>
      <c r="I6" s="47"/>
      <c r="J6" s="38"/>
      <c r="K6" s="45"/>
      <c r="L6" s="46"/>
      <c r="M6" s="45">
        <v>12</v>
      </c>
      <c r="N6" s="47">
        <f>P19</f>
        <v>396.16096207215543</v>
      </c>
      <c r="O6" s="4"/>
      <c r="P6" s="36">
        <f>P4-P5</f>
        <v>9725</v>
      </c>
      <c r="Q6" s="36"/>
      <c r="R6" s="36"/>
    </row>
    <row r="7" spans="1:18" x14ac:dyDescent="0.2">
      <c r="A7" s="45"/>
      <c r="B7" s="46"/>
      <c r="C7" s="45"/>
      <c r="D7" s="47"/>
      <c r="E7" s="43"/>
      <c r="F7" s="45"/>
      <c r="G7" s="46"/>
      <c r="H7" s="45"/>
      <c r="I7" s="47"/>
      <c r="J7" s="38"/>
      <c r="K7" s="45"/>
      <c r="L7" s="46"/>
      <c r="M7" s="45"/>
      <c r="N7" s="47"/>
      <c r="O7" s="4"/>
      <c r="P7" s="36"/>
      <c r="Q7" s="36"/>
      <c r="R7" s="36"/>
    </row>
    <row r="8" spans="1:18" x14ac:dyDescent="0.2">
      <c r="A8" s="48" t="str">
        <f>IF(B8&lt;&gt;"","SF","")</f>
        <v/>
      </c>
      <c r="B8" s="49" t="str">
        <f>IF(SUM(D2:D7)&gt;SUM(B2:B7),SUM(D2:D7)-SUM(B2:B7),"")</f>
        <v/>
      </c>
      <c r="C8" s="48" t="str">
        <f>IF(D8&lt;&gt;"","SF","")</f>
        <v>SF</v>
      </c>
      <c r="D8" s="50">
        <f>IF(SUM(B2:B7)&gt;SUM(D2:D7),SUM(B2:B7)-SUM(D2:D7),"")</f>
        <v>52528.899999999994</v>
      </c>
      <c r="E8" s="43"/>
      <c r="F8" s="48" t="str">
        <f>IF(G8&lt;&gt;"","SF","")</f>
        <v>SF</v>
      </c>
      <c r="G8" s="49">
        <f>IF(SUM(I2:I7)&gt;SUM(G2:G7),SUM(I2:I7)-SUM(G2:G7),"")</f>
        <v>2162</v>
      </c>
      <c r="H8" s="48" t="str">
        <f>IF(I8&lt;&gt;"","SF","")</f>
        <v/>
      </c>
      <c r="I8" s="50" t="str">
        <f>IF(SUM(G2:G7)&gt;SUM(I2:I7),SUM(G2:G7)-SUM(I2:I7),"")</f>
        <v/>
      </c>
      <c r="J8" s="38"/>
      <c r="K8" s="48" t="str">
        <f>IF(L8&lt;&gt;"","SF","")</f>
        <v/>
      </c>
      <c r="L8" s="49" t="str">
        <f>IF(SUM(N2:N7)&gt;SUM(L2:L7),SUM(N2:N7)-SUM(L2:L7),"")</f>
        <v/>
      </c>
      <c r="M8" s="48" t="str">
        <f>IF(N8&lt;&gt;"","SF","")</f>
        <v>SF</v>
      </c>
      <c r="N8" s="50">
        <f>IF(SUM(L2:L7)&gt;SUM(N2:N7),SUM(L2:L7)-SUM(N2:N7),"")</f>
        <v>32549.56429232192</v>
      </c>
      <c r="O8" s="4">
        <v>5</v>
      </c>
      <c r="P8" s="36">
        <f>Q8/Q2*P2</f>
        <v>3237.7428307123032</v>
      </c>
      <c r="Q8" s="36">
        <v>3500</v>
      </c>
      <c r="R8" s="36">
        <f>Q8-P8</f>
        <v>262.2571692876968</v>
      </c>
    </row>
    <row r="9" spans="1:18" ht="13.5" thickBot="1" x14ac:dyDescent="0.25">
      <c r="A9" s="51"/>
      <c r="B9" s="52">
        <f>IF(A1&lt;&gt;"",SUM(B2:B8),"")</f>
        <v>103740.9</v>
      </c>
      <c r="C9" s="51"/>
      <c r="D9" s="53">
        <f>IF(A1&lt;&gt;"",SUM(D2:D8),"")</f>
        <v>103740.9</v>
      </c>
      <c r="E9" s="43"/>
      <c r="F9" s="51"/>
      <c r="G9" s="52">
        <f>IF(F1&lt;&gt;"",SUM(G2:G8),"")</f>
        <v>44212.9</v>
      </c>
      <c r="H9" s="51"/>
      <c r="I9" s="53">
        <f>IF(F1&lt;&gt;"",SUM(I2:I8),"")</f>
        <v>44212.9</v>
      </c>
      <c r="J9" s="38"/>
      <c r="K9" s="51"/>
      <c r="L9" s="52">
        <f>IF(K1&lt;&gt;"",SUM(L2:L8),"")</f>
        <v>81300</v>
      </c>
      <c r="M9" s="51"/>
      <c r="N9" s="53">
        <f>IF(K1&lt;&gt;"",SUM(N2:N8),"")</f>
        <v>81300</v>
      </c>
      <c r="O9" s="4">
        <v>6</v>
      </c>
      <c r="P9" s="36">
        <f>P3*98%</f>
        <v>25284</v>
      </c>
      <c r="Q9" s="36">
        <f>Q3*98%</f>
        <v>27332.003999999997</v>
      </c>
      <c r="R9" s="36">
        <f>R3*98%</f>
        <v>2048.0039999999995</v>
      </c>
    </row>
    <row r="10" spans="1:18" ht="13.5" thickTop="1" x14ac:dyDescent="0.2">
      <c r="A10" s="48"/>
      <c r="B10" s="38"/>
      <c r="C10" s="48"/>
      <c r="D10" s="38"/>
      <c r="E10" s="43"/>
      <c r="F10" s="48"/>
      <c r="G10" s="38"/>
      <c r="H10" s="48"/>
      <c r="I10" s="38"/>
      <c r="J10" s="38"/>
      <c r="K10" s="48"/>
      <c r="L10" s="38"/>
      <c r="M10" s="48"/>
      <c r="N10" s="38"/>
      <c r="O10" s="4"/>
      <c r="P10" s="36">
        <f>P3-P9</f>
        <v>516</v>
      </c>
      <c r="Q10" s="36">
        <f>Q3-Q9</f>
        <v>557.7960000000021</v>
      </c>
      <c r="R10" s="36">
        <f>R3-R9</f>
        <v>41.795999999999822</v>
      </c>
    </row>
    <row r="11" spans="1:18" s="39" customFormat="1" ht="27.95" customHeight="1" thickBot="1" x14ac:dyDescent="0.25">
      <c r="A11" s="73" t="str">
        <f>[1]Accounts!A11</f>
        <v>VAT refund on goods</v>
      </c>
      <c r="B11" s="73"/>
      <c r="C11" s="73"/>
      <c r="D11" s="73"/>
      <c r="E11" s="38"/>
      <c r="F11" s="73" t="str">
        <f>[1]Accounts!F11</f>
        <v>VAT refund on investments &amp; other expenses</v>
      </c>
      <c r="G11" s="73"/>
      <c r="H11" s="73"/>
      <c r="I11" s="73"/>
      <c r="J11" s="38"/>
      <c r="K11" s="73" t="s">
        <v>21</v>
      </c>
      <c r="L11" s="73"/>
      <c r="M11" s="73"/>
      <c r="N11" s="73"/>
      <c r="O11" s="4">
        <v>7</v>
      </c>
      <c r="P11" s="36"/>
      <c r="Q11" s="36"/>
      <c r="R11" s="36"/>
    </row>
    <row r="12" spans="1:18" x14ac:dyDescent="0.2">
      <c r="A12" s="40" t="str">
        <f>IF(B12&lt;&gt;"","SI","")</f>
        <v>SI</v>
      </c>
      <c r="B12" s="41">
        <v>3570</v>
      </c>
      <c r="C12" s="40">
        <v>1</v>
      </c>
      <c r="D12" s="42">
        <v>3570</v>
      </c>
      <c r="E12" s="43"/>
      <c r="F12" s="40" t="str">
        <f>IF(G12&lt;&gt;"","SI","")</f>
        <v>SI</v>
      </c>
      <c r="G12" s="41">
        <v>2460</v>
      </c>
      <c r="H12" s="40">
        <v>1</v>
      </c>
      <c r="I12" s="42">
        <v>2460</v>
      </c>
      <c r="J12" s="38"/>
      <c r="K12" s="40" t="str">
        <f>IF(L12&lt;&gt;"","SI","")</f>
        <v>SI</v>
      </c>
      <c r="L12" s="41">
        <v>67900</v>
      </c>
      <c r="M12" s="40" t="str">
        <f>IF(N12&lt;&gt;"","SI","")</f>
        <v/>
      </c>
      <c r="N12" s="42"/>
      <c r="O12" s="4">
        <v>8</v>
      </c>
      <c r="P12" s="36">
        <f>Q12*P2/Q2</f>
        <v>12442.183163737282</v>
      </c>
      <c r="Q12" s="36">
        <v>13450</v>
      </c>
      <c r="R12" s="36">
        <f>Q12-P12</f>
        <v>1007.8168362627184</v>
      </c>
    </row>
    <row r="13" spans="1:18" x14ac:dyDescent="0.2">
      <c r="A13" s="45">
        <v>2</v>
      </c>
      <c r="B13" s="46">
        <f>R3</f>
        <v>2089.7999999999993</v>
      </c>
      <c r="C13" s="45">
        <v>6</v>
      </c>
      <c r="D13" s="47">
        <f>R10</f>
        <v>41.795999999999822</v>
      </c>
      <c r="E13" s="43"/>
      <c r="F13" s="45">
        <v>5</v>
      </c>
      <c r="G13" s="46">
        <f>R8</f>
        <v>262.2571692876968</v>
      </c>
      <c r="H13" s="45">
        <v>10</v>
      </c>
      <c r="I13" s="47">
        <f>R15</f>
        <v>74.930619796484734</v>
      </c>
      <c r="J13" s="38"/>
      <c r="K13" s="45">
        <v>5</v>
      </c>
      <c r="L13" s="46">
        <f>P8</f>
        <v>3237.7428307123032</v>
      </c>
      <c r="M13" s="45"/>
      <c r="N13" s="47"/>
      <c r="O13" s="4">
        <v>9</v>
      </c>
      <c r="P13" s="36">
        <f>Q13*P2/Q2</f>
        <v>24884.366327474563</v>
      </c>
      <c r="Q13" s="36">
        <v>26900</v>
      </c>
      <c r="R13" s="36">
        <f>Q13-P13</f>
        <v>2015.6336725254369</v>
      </c>
    </row>
    <row r="14" spans="1:18" x14ac:dyDescent="0.2">
      <c r="A14" s="45"/>
      <c r="B14" s="46"/>
      <c r="C14" s="45"/>
      <c r="D14" s="47"/>
      <c r="E14" s="43"/>
      <c r="F14" s="45">
        <v>8</v>
      </c>
      <c r="G14" s="46">
        <f>R12</f>
        <v>1007.8168362627184</v>
      </c>
      <c r="H14" s="45"/>
      <c r="I14" s="47"/>
      <c r="J14" s="38"/>
      <c r="K14" s="45"/>
      <c r="L14" s="46"/>
      <c r="M14" s="45"/>
      <c r="N14" s="47"/>
      <c r="O14" s="4"/>
      <c r="P14" s="36">
        <f>75%*P13</f>
        <v>18663.274745605922</v>
      </c>
      <c r="Q14" s="36"/>
      <c r="R14" s="36"/>
    </row>
    <row r="15" spans="1:18" x14ac:dyDescent="0.2">
      <c r="A15" s="45"/>
      <c r="B15" s="46"/>
      <c r="C15" s="45"/>
      <c r="D15" s="47"/>
      <c r="E15" s="43"/>
      <c r="F15" s="45"/>
      <c r="G15" s="46"/>
      <c r="H15" s="45"/>
      <c r="I15" s="47"/>
      <c r="J15" s="38"/>
      <c r="K15" s="45"/>
      <c r="L15" s="46"/>
      <c r="M15" s="45"/>
      <c r="N15" s="47"/>
      <c r="O15" s="4">
        <v>10</v>
      </c>
      <c r="P15" s="36">
        <f>Q15*P2/Q2</f>
        <v>925.06938020351527</v>
      </c>
      <c r="Q15" s="36">
        <v>1000</v>
      </c>
      <c r="R15" s="36">
        <f>Q15-P15</f>
        <v>74.930619796484734</v>
      </c>
    </row>
    <row r="16" spans="1:18" x14ac:dyDescent="0.2">
      <c r="A16" s="45"/>
      <c r="B16" s="46"/>
      <c r="C16" s="45"/>
      <c r="D16" s="47"/>
      <c r="E16" s="43"/>
      <c r="F16" s="45"/>
      <c r="G16" s="46"/>
      <c r="H16" s="45"/>
      <c r="I16" s="47"/>
      <c r="J16" s="38"/>
      <c r="K16" s="45"/>
      <c r="L16" s="46"/>
      <c r="M16" s="45"/>
      <c r="N16" s="47"/>
      <c r="O16" s="4">
        <v>11</v>
      </c>
      <c r="P16" s="36">
        <v>2000</v>
      </c>
      <c r="Q16" s="36">
        <f>P16*Q2/P2</f>
        <v>2162</v>
      </c>
      <c r="R16" s="36">
        <f>Q16-P16</f>
        <v>162</v>
      </c>
    </row>
    <row r="17" spans="1:18" x14ac:dyDescent="0.2">
      <c r="A17" s="45"/>
      <c r="B17" s="46"/>
      <c r="C17" s="45"/>
      <c r="D17" s="47"/>
      <c r="E17" s="43"/>
      <c r="F17" s="45"/>
      <c r="G17" s="46"/>
      <c r="H17" s="45"/>
      <c r="I17" s="47"/>
      <c r="J17" s="38"/>
      <c r="K17" s="45"/>
      <c r="L17" s="46"/>
      <c r="M17" s="45"/>
      <c r="N17" s="47"/>
      <c r="O17" s="4"/>
      <c r="P17" s="36">
        <f>P16*75%</f>
        <v>1500</v>
      </c>
      <c r="Q17" s="36"/>
      <c r="R17" s="36"/>
    </row>
    <row r="18" spans="1:18" x14ac:dyDescent="0.2">
      <c r="A18" s="48" t="str">
        <f>IF(B18&lt;&gt;"","SF","")</f>
        <v/>
      </c>
      <c r="B18" s="49" t="str">
        <f>IF(SUM(D12:D17)&gt;SUM(B12:B17),SUM(D12:D17)-SUM(B12:B17),"")</f>
        <v/>
      </c>
      <c r="C18" s="48" t="str">
        <f>IF(D18&lt;&gt;"","SF","")</f>
        <v>SF</v>
      </c>
      <c r="D18" s="50">
        <f>IF(SUM(B12:B17)&gt;SUM(D12:D17),SUM(B12:B17)-SUM(D12:D17),"")</f>
        <v>2048.0039999999995</v>
      </c>
      <c r="E18" s="43"/>
      <c r="F18" s="48" t="str">
        <f>IF(G18&lt;&gt;"","SF","")</f>
        <v/>
      </c>
      <c r="G18" s="49" t="str">
        <f>IF(SUM(I12:I17)&gt;SUM(G12:G17),SUM(I12:I17)-SUM(G12:G17),"")</f>
        <v/>
      </c>
      <c r="H18" s="48" t="str">
        <f>IF(I18&lt;&gt;"","SF","")</f>
        <v>SF</v>
      </c>
      <c r="I18" s="50">
        <f>IF(SUM(G12:G17)&gt;SUM(I12:I17),SUM(G12:G17)-SUM(I12:I17),"")</f>
        <v>1195.1433857539305</v>
      </c>
      <c r="J18" s="38"/>
      <c r="K18" s="48" t="str">
        <f>IF(L18&lt;&gt;"","SF","")</f>
        <v/>
      </c>
      <c r="L18" s="49" t="str">
        <f>IF(SUM(N12:N17)&gt;SUM(L12:L17),SUM(N12:N17)-SUM(L12:L17),"")</f>
        <v/>
      </c>
      <c r="M18" s="48" t="str">
        <f>IF(N18&lt;&gt;"","SF","")</f>
        <v>SF</v>
      </c>
      <c r="N18" s="50">
        <f>IF(SUM(L12:L17)&gt;SUM(N12:N17),SUM(L12:L17)-SUM(N12:N17),"")</f>
        <v>71137.742830712305</v>
      </c>
      <c r="O18" s="5">
        <v>12</v>
      </c>
      <c r="P18" s="36">
        <f>Q18*P2/Q2</f>
        <v>528.21461609620724</v>
      </c>
      <c r="Q18" s="36">
        <v>571</v>
      </c>
      <c r="R18" s="36">
        <f>Q18-P18</f>
        <v>42.785383903792763</v>
      </c>
    </row>
    <row r="19" spans="1:18" ht="13.5" thickBot="1" x14ac:dyDescent="0.25">
      <c r="A19" s="51"/>
      <c r="B19" s="52">
        <f>IF(A11&lt;&gt;"",SUM(B12:B18),"")</f>
        <v>5659.7999999999993</v>
      </c>
      <c r="C19" s="51"/>
      <c r="D19" s="53">
        <f>IF(A11&lt;&gt;"",SUM(D12:D18),"")</f>
        <v>5659.7999999999993</v>
      </c>
      <c r="E19" s="43"/>
      <c r="F19" s="51"/>
      <c r="G19" s="52">
        <f>IF(F11&lt;&gt;"",SUM(G12:G18),"")</f>
        <v>3730.0740055504152</v>
      </c>
      <c r="H19" s="51"/>
      <c r="I19" s="53">
        <f>IF(F11&lt;&gt;"",SUM(I12:I18),"")</f>
        <v>3730.0740055504152</v>
      </c>
      <c r="J19" s="38"/>
      <c r="K19" s="51"/>
      <c r="L19" s="52">
        <f>IF(K11&lt;&gt;"",SUM(L12:L18),"")</f>
        <v>71137.742830712305</v>
      </c>
      <c r="M19" s="51"/>
      <c r="N19" s="53">
        <f>IF(K11&lt;&gt;"",SUM(N12:N18),"")</f>
        <v>71137.742830712305</v>
      </c>
      <c r="O19" s="4"/>
      <c r="P19" s="36">
        <f>P18*75%</f>
        <v>396.16096207215543</v>
      </c>
      <c r="Q19" s="36"/>
      <c r="R19" s="36"/>
    </row>
    <row r="20" spans="1:18" ht="13.5" thickTop="1" x14ac:dyDescent="0.2">
      <c r="A20" s="48"/>
      <c r="B20" s="38"/>
      <c r="C20" s="48"/>
      <c r="D20" s="38"/>
      <c r="E20" s="43"/>
      <c r="F20" s="48"/>
      <c r="G20" s="54"/>
      <c r="H20" s="48"/>
      <c r="I20" s="38"/>
      <c r="J20" s="38"/>
      <c r="K20" s="48"/>
      <c r="L20" s="38"/>
      <c r="M20" s="48"/>
      <c r="N20" s="38"/>
      <c r="O20" s="4"/>
      <c r="P20" s="36"/>
      <c r="Q20" s="36"/>
      <c r="R20" s="36"/>
    </row>
    <row r="21" spans="1:18" s="39" customFormat="1" ht="27.95" customHeight="1" thickBot="1" x14ac:dyDescent="0.25">
      <c r="A21" s="73" t="str">
        <f>[1]Accounts!A21</f>
        <v>Trade payables</v>
      </c>
      <c r="B21" s="73"/>
      <c r="C21" s="73"/>
      <c r="D21" s="73"/>
      <c r="E21" s="38"/>
      <c r="F21" s="73" t="str">
        <f>[1]Accounts!F21</f>
        <v xml:space="preserve">VAT Due </v>
      </c>
      <c r="G21" s="73"/>
      <c r="H21" s="73"/>
      <c r="I21" s="73"/>
      <c r="J21" s="38"/>
      <c r="K21" s="73" t="str">
        <f>[1]Accounts!K21</f>
        <v>Various creditors / debts</v>
      </c>
      <c r="L21" s="73"/>
      <c r="M21" s="73"/>
      <c r="N21" s="73"/>
      <c r="O21" s="4"/>
      <c r="P21" s="36"/>
      <c r="Q21" s="36"/>
      <c r="R21" s="36"/>
    </row>
    <row r="22" spans="1:18" x14ac:dyDescent="0.2">
      <c r="A22" s="40">
        <v>6</v>
      </c>
      <c r="B22" s="41">
        <v>27889.8</v>
      </c>
      <c r="C22" s="40">
        <v>2</v>
      </c>
      <c r="D22" s="42">
        <f>Q3</f>
        <v>27889.8</v>
      </c>
      <c r="E22" s="43"/>
      <c r="F22" s="40">
        <v>1</v>
      </c>
      <c r="G22" s="41">
        <v>13960</v>
      </c>
      <c r="H22" s="40" t="str">
        <f>IF(I22&lt;&gt;"","SI","")</f>
        <v>SI</v>
      </c>
      <c r="I22" s="42">
        <v>13960</v>
      </c>
      <c r="J22" s="38"/>
      <c r="K22" s="40">
        <v>10</v>
      </c>
      <c r="L22" s="41">
        <v>13450</v>
      </c>
      <c r="M22" s="40">
        <v>8</v>
      </c>
      <c r="N22" s="42">
        <f>Q12</f>
        <v>13450</v>
      </c>
      <c r="O22" s="4"/>
      <c r="P22" s="36"/>
      <c r="Q22" s="36"/>
      <c r="R22" s="36"/>
    </row>
    <row r="23" spans="1:18" x14ac:dyDescent="0.2">
      <c r="A23" s="45"/>
      <c r="B23" s="46"/>
      <c r="C23" s="45"/>
      <c r="D23" s="47"/>
      <c r="E23" s="43"/>
      <c r="F23" s="45">
        <v>11</v>
      </c>
      <c r="G23" s="46">
        <f>R16</f>
        <v>162</v>
      </c>
      <c r="H23" s="45">
        <v>3</v>
      </c>
      <c r="I23" s="47">
        <f>R4</f>
        <v>3150.9000000000015</v>
      </c>
      <c r="J23" s="38"/>
      <c r="K23" s="45"/>
      <c r="L23" s="46"/>
      <c r="M23" s="45"/>
      <c r="N23" s="47"/>
      <c r="O23" s="4"/>
      <c r="P23" s="36"/>
      <c r="Q23" s="36"/>
      <c r="R23" s="36"/>
    </row>
    <row r="24" spans="1:18" x14ac:dyDescent="0.2">
      <c r="A24" s="45"/>
      <c r="B24" s="46"/>
      <c r="C24" s="45"/>
      <c r="D24" s="47"/>
      <c r="E24" s="43"/>
      <c r="F24" s="45"/>
      <c r="G24" s="46"/>
      <c r="H24" s="45">
        <v>9</v>
      </c>
      <c r="I24" s="47">
        <f>R13</f>
        <v>2015.6336725254369</v>
      </c>
      <c r="J24" s="38"/>
      <c r="K24" s="45"/>
      <c r="L24" s="46"/>
      <c r="M24" s="45"/>
      <c r="N24" s="47"/>
    </row>
    <row r="25" spans="1:18" x14ac:dyDescent="0.2">
      <c r="A25" s="45"/>
      <c r="B25" s="46"/>
      <c r="C25" s="45"/>
      <c r="D25" s="47"/>
      <c r="E25" s="43"/>
      <c r="F25" s="45"/>
      <c r="G25" s="46"/>
      <c r="H25" s="45">
        <v>12</v>
      </c>
      <c r="I25" s="47">
        <f>R18</f>
        <v>42.785383903792763</v>
      </c>
      <c r="J25" s="38"/>
      <c r="K25" s="45"/>
      <c r="L25" s="46"/>
      <c r="M25" s="45"/>
      <c r="N25" s="47"/>
    </row>
    <row r="26" spans="1:18" x14ac:dyDescent="0.2">
      <c r="A26" s="45"/>
      <c r="B26" s="46"/>
      <c r="C26" s="45"/>
      <c r="D26" s="47"/>
      <c r="E26" s="43"/>
      <c r="F26" s="45"/>
      <c r="G26" s="46"/>
      <c r="H26" s="45"/>
      <c r="I26" s="47"/>
      <c r="J26" s="38"/>
      <c r="K26" s="45"/>
      <c r="L26" s="46"/>
      <c r="M26" s="45"/>
      <c r="N26" s="47"/>
    </row>
    <row r="27" spans="1:18" x14ac:dyDescent="0.2">
      <c r="A27" s="45"/>
      <c r="B27" s="46"/>
      <c r="C27" s="45"/>
      <c r="D27" s="47"/>
      <c r="E27" s="43"/>
      <c r="F27" s="45"/>
      <c r="G27" s="46"/>
      <c r="H27" s="45"/>
      <c r="I27" s="47"/>
      <c r="J27" s="38"/>
      <c r="K27" s="45"/>
      <c r="L27" s="46"/>
      <c r="M27" s="45"/>
      <c r="N27" s="47"/>
    </row>
    <row r="28" spans="1:18" x14ac:dyDescent="0.2">
      <c r="A28" s="48" t="str">
        <f>IF(B28&lt;&gt;"","SF","")</f>
        <v/>
      </c>
      <c r="B28" s="49" t="str">
        <f>IF(SUM(D22:D27)&gt;SUM(B22:B27),SUM(D22:D27)-SUM(B22:B27),"")</f>
        <v/>
      </c>
      <c r="C28" s="48" t="str">
        <f>IF(D28&lt;&gt;"","SF","")</f>
        <v/>
      </c>
      <c r="D28" s="50" t="str">
        <f>IF(SUM(B22:B27)&gt;SUM(D22:D27),SUM(B22:B27)-SUM(D22:D27),"")</f>
        <v/>
      </c>
      <c r="E28" s="43"/>
      <c r="F28" s="48" t="str">
        <f>IF(G28&lt;&gt;"","SF","")</f>
        <v>SF</v>
      </c>
      <c r="G28" s="49">
        <f>IF(SUM(I22:I27)&gt;SUM(G22:G27),SUM(I22:I27)-SUM(G22:G27),"")</f>
        <v>5047.3190564292308</v>
      </c>
      <c r="H28" s="48" t="str">
        <f>IF(I28&lt;&gt;"","SF","")</f>
        <v/>
      </c>
      <c r="I28" s="50" t="str">
        <f>IF(SUM(G22:G27)&gt;SUM(I22:I27),SUM(G22:G27)-SUM(I22:I27),"")</f>
        <v/>
      </c>
      <c r="J28" s="38"/>
      <c r="K28" s="48" t="str">
        <f>IF(L28&lt;&gt;"","SF","")</f>
        <v/>
      </c>
      <c r="L28" s="49" t="str">
        <f>IF(SUM(N22:N27)&gt;SUM(L22:L27),SUM(N22:N27)-SUM(L22:L27),"")</f>
        <v/>
      </c>
      <c r="M28" s="48" t="str">
        <f>IF(N28&lt;&gt;"","SF","")</f>
        <v/>
      </c>
      <c r="N28" s="50" t="str">
        <f>IF(SUM(L22:L27)&gt;SUM(N22:N27),SUM(L22:L27)-SUM(N22:N27),"")</f>
        <v/>
      </c>
      <c r="O28" s="39"/>
      <c r="P28" s="39"/>
      <c r="Q28" s="39"/>
      <c r="R28" s="39"/>
    </row>
    <row r="29" spans="1:18" ht="13.5" thickBot="1" x14ac:dyDescent="0.25">
      <c r="A29" s="51"/>
      <c r="B29" s="52">
        <f>IF(A21&lt;&gt;"",SUM(B22:B28),"")</f>
        <v>27889.8</v>
      </c>
      <c r="C29" s="51"/>
      <c r="D29" s="53">
        <f>IF(A21&lt;&gt;"",SUM(D22:D28),"")</f>
        <v>27889.8</v>
      </c>
      <c r="E29" s="43"/>
      <c r="F29" s="51"/>
      <c r="G29" s="52">
        <f>IF(F21&lt;&gt;"",SUM(G22:G28),"")</f>
        <v>19169.319056429231</v>
      </c>
      <c r="H29" s="51"/>
      <c r="I29" s="53">
        <f>IF(F21&lt;&gt;"",SUM(I22:I28),"")</f>
        <v>19169.319056429231</v>
      </c>
      <c r="J29" s="38"/>
      <c r="K29" s="51"/>
      <c r="L29" s="52">
        <f>IF(K21&lt;&gt;"",SUM(L22:L28),"")</f>
        <v>13450</v>
      </c>
      <c r="M29" s="51"/>
      <c r="N29" s="53">
        <f>IF(K21&lt;&gt;"",SUM(N22:N28),"")</f>
        <v>13450</v>
      </c>
    </row>
    <row r="30" spans="1:18" ht="13.5" thickTop="1" x14ac:dyDescent="0.2">
      <c r="A30" s="48"/>
      <c r="B30" s="38"/>
      <c r="C30" s="48"/>
      <c r="D30" s="38"/>
      <c r="E30" s="43"/>
      <c r="F30" s="55"/>
      <c r="G30" s="38"/>
      <c r="H30" s="48"/>
      <c r="I30" s="38"/>
      <c r="J30" s="38"/>
      <c r="K30" s="48"/>
      <c r="L30" s="38"/>
      <c r="M30" s="48"/>
      <c r="N30" s="38"/>
    </row>
    <row r="31" spans="1:18" s="39" customFormat="1" ht="27.95" customHeight="1" thickBot="1" x14ac:dyDescent="0.25">
      <c r="A31" s="73" t="str">
        <f>[1]Accounts!A31</f>
        <v>VAT to pay or current account</v>
      </c>
      <c r="B31" s="73"/>
      <c r="C31" s="73"/>
      <c r="D31" s="73"/>
      <c r="E31" s="38"/>
      <c r="F31" s="73" t="str">
        <f>[1]Accounts!F31</f>
        <v>Private</v>
      </c>
      <c r="G31" s="73"/>
      <c r="H31" s="73"/>
      <c r="I31" s="73"/>
      <c r="J31" s="38"/>
      <c r="K31" s="72" t="str">
        <f>[1]Accounts!K31</f>
        <v>Sales of goods</v>
      </c>
      <c r="L31" s="72"/>
      <c r="M31" s="72"/>
      <c r="N31" s="72"/>
      <c r="O31" s="44"/>
      <c r="P31" s="44"/>
      <c r="Q31" s="44"/>
      <c r="R31" s="44"/>
    </row>
    <row r="32" spans="1:18" x14ac:dyDescent="0.2">
      <c r="A32" s="40">
        <v>1</v>
      </c>
      <c r="B32" s="41">
        <v>3570</v>
      </c>
      <c r="C32" s="40">
        <v>1</v>
      </c>
      <c r="D32" s="42">
        <v>13960</v>
      </c>
      <c r="E32" s="43"/>
      <c r="F32" s="40"/>
      <c r="G32" s="41"/>
      <c r="H32" s="40"/>
      <c r="I32" s="42"/>
      <c r="J32" s="38"/>
      <c r="K32" s="56">
        <v>11</v>
      </c>
      <c r="L32" s="57">
        <v>2000</v>
      </c>
      <c r="M32" s="56" t="str">
        <f>IF(N32&lt;&gt;"","SI","")</f>
        <v>SI</v>
      </c>
      <c r="N32" s="58">
        <v>174500</v>
      </c>
    </row>
    <row r="33" spans="1:18" x14ac:dyDescent="0.2">
      <c r="A33" s="45">
        <v>1</v>
      </c>
      <c r="B33" s="46">
        <v>2460</v>
      </c>
      <c r="C33" s="45"/>
      <c r="D33" s="47"/>
      <c r="E33" s="43"/>
      <c r="F33" s="45">
        <v>12</v>
      </c>
      <c r="G33" s="46">
        <f>Q18</f>
        <v>571</v>
      </c>
      <c r="H33" s="45"/>
      <c r="I33" s="47"/>
      <c r="J33" s="38"/>
      <c r="K33" s="59"/>
      <c r="L33" s="60"/>
      <c r="M33" s="59">
        <v>3</v>
      </c>
      <c r="N33" s="61">
        <f>P4</f>
        <v>38900</v>
      </c>
    </row>
    <row r="34" spans="1:18" x14ac:dyDescent="0.2">
      <c r="A34" s="45">
        <v>4</v>
      </c>
      <c r="B34" s="46">
        <v>7930</v>
      </c>
      <c r="C34" s="45"/>
      <c r="D34" s="47"/>
      <c r="E34" s="43"/>
      <c r="F34" s="45"/>
      <c r="G34" s="46"/>
      <c r="H34" s="45"/>
      <c r="I34" s="47"/>
      <c r="J34" s="38"/>
      <c r="K34" s="59"/>
      <c r="L34" s="60"/>
      <c r="M34" s="59">
        <v>9</v>
      </c>
      <c r="N34" s="61">
        <f>P13</f>
        <v>24884.366327474563</v>
      </c>
    </row>
    <row r="35" spans="1:18" x14ac:dyDescent="0.2">
      <c r="A35" s="45"/>
      <c r="B35" s="46"/>
      <c r="C35" s="45"/>
      <c r="D35" s="47"/>
      <c r="E35" s="43"/>
      <c r="F35" s="45"/>
      <c r="G35" s="46"/>
      <c r="H35" s="45"/>
      <c r="I35" s="47"/>
      <c r="J35" s="38"/>
      <c r="K35" s="59"/>
      <c r="L35" s="60"/>
      <c r="M35" s="59"/>
      <c r="N35" s="61"/>
    </row>
    <row r="36" spans="1:18" x14ac:dyDescent="0.2">
      <c r="A36" s="45"/>
      <c r="B36" s="46"/>
      <c r="C36" s="45"/>
      <c r="D36" s="47"/>
      <c r="E36" s="43"/>
      <c r="F36" s="45"/>
      <c r="G36" s="46"/>
      <c r="H36" s="45"/>
      <c r="I36" s="47"/>
      <c r="J36" s="38"/>
      <c r="K36" s="59"/>
      <c r="L36" s="60"/>
      <c r="M36" s="59"/>
      <c r="N36" s="61"/>
    </row>
    <row r="37" spans="1:18" x14ac:dyDescent="0.2">
      <c r="A37" s="45"/>
      <c r="B37" s="46"/>
      <c r="C37" s="45"/>
      <c r="D37" s="47"/>
      <c r="E37" s="43"/>
      <c r="F37" s="45"/>
      <c r="G37" s="46"/>
      <c r="H37" s="45"/>
      <c r="I37" s="47"/>
      <c r="J37" s="38"/>
      <c r="K37" s="59"/>
      <c r="L37" s="60"/>
      <c r="M37" s="59"/>
      <c r="N37" s="61"/>
    </row>
    <row r="38" spans="1:18" x14ac:dyDescent="0.2">
      <c r="A38" s="48" t="str">
        <f>IF(B38&lt;&gt;"","SF","")</f>
        <v/>
      </c>
      <c r="B38" s="49" t="str">
        <f>IF(SUM(D32:D37)&gt;SUM(B32:B37),SUM(D32:D37)-SUM(B32:B37),"")</f>
        <v/>
      </c>
      <c r="C38" s="48" t="str">
        <f>IF(D38&lt;&gt;"","SF","")</f>
        <v/>
      </c>
      <c r="D38" s="50" t="str">
        <f>IF(SUM(B32:B37)&gt;SUM(D32:D37),SUM(B32:B37)-SUM(D32:D37),"")</f>
        <v/>
      </c>
      <c r="E38" s="43"/>
      <c r="F38" s="48" t="str">
        <f>IF(G38&lt;&gt;"","SF","")</f>
        <v/>
      </c>
      <c r="G38" s="49" t="str">
        <f>IF(SUM(I32:I37)&gt;SUM(G32:G37),SUM(I32:I37)-SUM(G32:G37),"")</f>
        <v/>
      </c>
      <c r="H38" s="48" t="str">
        <f>IF(I38&lt;&gt;"","SF","")</f>
        <v>SF</v>
      </c>
      <c r="I38" s="50">
        <f>IF(SUM(G32:G37)&gt;SUM(I32:I37),SUM(G32:G37)-SUM(I32:I37),"")</f>
        <v>571</v>
      </c>
      <c r="J38" s="38"/>
      <c r="K38" s="62" t="str">
        <f>IF(L38&lt;&gt;"","SF","")</f>
        <v>SF</v>
      </c>
      <c r="L38" s="63">
        <f>IF(SUM(N32:N37)&gt;SUM(L32:L37),SUM(N32:N37)-SUM(L32:L37),"")</f>
        <v>236284.36632747456</v>
      </c>
      <c r="M38" s="62" t="str">
        <f>IF(N38&lt;&gt;"","SF","")</f>
        <v/>
      </c>
      <c r="N38" s="64" t="str">
        <f>IF(SUM(L32:L37)&gt;SUM(N32:N37),SUM(L32:L37)-SUM(N32:N37),"")</f>
        <v/>
      </c>
      <c r="O38" s="39"/>
      <c r="P38" s="39"/>
      <c r="Q38" s="39"/>
      <c r="R38" s="39"/>
    </row>
    <row r="39" spans="1:18" ht="13.5" thickBot="1" x14ac:dyDescent="0.25">
      <c r="A39" s="51"/>
      <c r="B39" s="52">
        <f>IF(A31&lt;&gt;"",SUM(B32:B38),"")</f>
        <v>13960</v>
      </c>
      <c r="C39" s="51"/>
      <c r="D39" s="53">
        <f>IF(A31&lt;&gt;"",SUM(D32:D38),"")</f>
        <v>13960</v>
      </c>
      <c r="E39" s="43"/>
      <c r="F39" s="51"/>
      <c r="G39" s="52">
        <f>IF(F31&lt;&gt;"",SUM(G32:G38),"")</f>
        <v>571</v>
      </c>
      <c r="H39" s="51"/>
      <c r="I39" s="53">
        <f>IF(F31&lt;&gt;"",SUM(I32:I38),"")</f>
        <v>571</v>
      </c>
      <c r="J39" s="38"/>
      <c r="K39" s="65"/>
      <c r="L39" s="66">
        <f>IF(K31&lt;&gt;"",SUM(L32:L38),"")</f>
        <v>238284.36632747456</v>
      </c>
      <c r="M39" s="65"/>
      <c r="N39" s="67">
        <f>IF(K31&lt;&gt;"",SUM(N32:N38),"")</f>
        <v>238284.36632747456</v>
      </c>
    </row>
    <row r="40" spans="1:18" ht="13.5" thickTop="1" x14ac:dyDescent="0.2">
      <c r="A40" s="48"/>
      <c r="B40" s="38"/>
      <c r="C40" s="48"/>
      <c r="D40" s="38"/>
      <c r="E40" s="43"/>
      <c r="F40" s="48"/>
      <c r="G40" s="38"/>
      <c r="H40" s="48"/>
      <c r="I40" s="38"/>
      <c r="J40" s="38"/>
      <c r="K40" s="62"/>
      <c r="L40" s="68"/>
      <c r="M40" s="62"/>
      <c r="N40" s="68"/>
    </row>
    <row r="41" spans="1:18" s="39" customFormat="1" ht="27.95" customHeight="1" thickBot="1" x14ac:dyDescent="0.25">
      <c r="A41" s="72" t="s">
        <v>20</v>
      </c>
      <c r="B41" s="72"/>
      <c r="C41" s="72"/>
      <c r="D41" s="72"/>
      <c r="E41" s="68"/>
      <c r="F41" s="72" t="str">
        <f>[1]Accounts!F41</f>
        <v>Sale to ourselves</v>
      </c>
      <c r="G41" s="72"/>
      <c r="H41" s="72"/>
      <c r="I41" s="72"/>
      <c r="J41" s="68"/>
      <c r="K41" s="72" t="str">
        <f>[1]Accounts!K41</f>
        <v>Overheads expenses</v>
      </c>
      <c r="L41" s="72"/>
      <c r="M41" s="72"/>
      <c r="N41" s="72"/>
      <c r="O41" s="44"/>
      <c r="P41" s="44"/>
      <c r="Q41" s="44"/>
      <c r="R41" s="44"/>
    </row>
    <row r="42" spans="1:18" x14ac:dyDescent="0.2">
      <c r="A42" s="56" t="str">
        <f>IF(B42&lt;&gt;"","SI","")</f>
        <v>SI</v>
      </c>
      <c r="B42" s="57">
        <v>44625</v>
      </c>
      <c r="C42" s="56">
        <v>11</v>
      </c>
      <c r="D42" s="58">
        <f>P17</f>
        <v>1500</v>
      </c>
      <c r="E42" s="69"/>
      <c r="F42" s="56"/>
      <c r="G42" s="57"/>
      <c r="H42" s="56"/>
      <c r="I42" s="58"/>
      <c r="J42" s="68"/>
      <c r="K42" s="56" t="str">
        <f>IF(L42&lt;&gt;"","SI","")</f>
        <v/>
      </c>
      <c r="L42" s="57"/>
      <c r="M42" s="56" t="str">
        <f>IF(N42&lt;&gt;"","SI","")</f>
        <v/>
      </c>
      <c r="N42" s="58"/>
    </row>
    <row r="43" spans="1:18" x14ac:dyDescent="0.2">
      <c r="A43" s="59">
        <v>3</v>
      </c>
      <c r="B43" s="60">
        <f>P5</f>
        <v>29175</v>
      </c>
      <c r="C43" s="59"/>
      <c r="D43" s="61"/>
      <c r="E43" s="69"/>
      <c r="F43" s="59"/>
      <c r="G43" s="60"/>
      <c r="H43" s="59">
        <v>12</v>
      </c>
      <c r="I43" s="61">
        <f>P18</f>
        <v>528.21461609620724</v>
      </c>
      <c r="J43" s="68"/>
      <c r="K43" s="59">
        <v>8</v>
      </c>
      <c r="L43" s="60">
        <f>P12</f>
        <v>12442.183163737282</v>
      </c>
      <c r="M43" s="59">
        <v>10</v>
      </c>
      <c r="N43" s="61">
        <f>P15</f>
        <v>925.06938020351527</v>
      </c>
    </row>
    <row r="44" spans="1:18" x14ac:dyDescent="0.2">
      <c r="A44" s="59">
        <v>9</v>
      </c>
      <c r="B44" s="60">
        <f>P14</f>
        <v>18663.274745605922</v>
      </c>
      <c r="C44" s="59"/>
      <c r="D44" s="61"/>
      <c r="E44" s="69"/>
      <c r="F44" s="59"/>
      <c r="G44" s="60"/>
      <c r="H44" s="59"/>
      <c r="I44" s="61"/>
      <c r="J44" s="68"/>
      <c r="K44" s="59"/>
      <c r="L44" s="60"/>
      <c r="M44" s="59"/>
      <c r="N44" s="61"/>
    </row>
    <row r="45" spans="1:18" x14ac:dyDescent="0.2">
      <c r="A45" s="59">
        <v>12</v>
      </c>
      <c r="B45" s="60">
        <f>P19</f>
        <v>396.16096207215543</v>
      </c>
      <c r="C45" s="59"/>
      <c r="D45" s="61"/>
      <c r="E45" s="69"/>
      <c r="F45" s="59"/>
      <c r="G45" s="60"/>
      <c r="H45" s="59"/>
      <c r="I45" s="61"/>
      <c r="J45" s="68"/>
      <c r="K45" s="59"/>
      <c r="L45" s="60"/>
      <c r="M45" s="59"/>
      <c r="N45" s="61"/>
    </row>
    <row r="46" spans="1:18" x14ac:dyDescent="0.2">
      <c r="A46" s="59"/>
      <c r="B46" s="60"/>
      <c r="C46" s="59"/>
      <c r="D46" s="61"/>
      <c r="E46" s="69"/>
      <c r="F46" s="59"/>
      <c r="G46" s="60"/>
      <c r="H46" s="59"/>
      <c r="I46" s="61"/>
      <c r="J46" s="68"/>
      <c r="K46" s="59"/>
      <c r="L46" s="60"/>
      <c r="M46" s="59"/>
      <c r="N46" s="61"/>
    </row>
    <row r="47" spans="1:18" x14ac:dyDescent="0.2">
      <c r="A47" s="59"/>
      <c r="B47" s="60"/>
      <c r="C47" s="59"/>
      <c r="D47" s="61"/>
      <c r="E47" s="69"/>
      <c r="F47" s="59"/>
      <c r="G47" s="60"/>
      <c r="H47" s="59"/>
      <c r="I47" s="61"/>
      <c r="J47" s="68"/>
      <c r="K47" s="59"/>
      <c r="L47" s="60"/>
      <c r="M47" s="59"/>
      <c r="N47" s="61"/>
    </row>
    <row r="48" spans="1:18" x14ac:dyDescent="0.2">
      <c r="A48" s="62" t="str">
        <f>IF(B48&lt;&gt;"","SF","")</f>
        <v/>
      </c>
      <c r="B48" s="63" t="str">
        <f>IF(SUM(D42:D47)&gt;SUM(B42:B47),SUM(D42:D47)-SUM(B42:B47),"")</f>
        <v/>
      </c>
      <c r="C48" s="62" t="str">
        <f>IF(D48&lt;&gt;"","SF","")</f>
        <v>SF</v>
      </c>
      <c r="D48" s="64">
        <f>IF(SUM(B42:B47)&gt;SUM(D42:D47),SUM(B42:B47)-SUM(D42:D47),"")</f>
        <v>91359.435707678073</v>
      </c>
      <c r="E48" s="69"/>
      <c r="F48" s="62" t="str">
        <f>IF(G48&lt;&gt;"","SF","")</f>
        <v>SF</v>
      </c>
      <c r="G48" s="63">
        <f>IF(SUM(I42:I47)&gt;SUM(G42:G47),SUM(I42:I47)-SUM(G42:G47),"")</f>
        <v>528.21461609620724</v>
      </c>
      <c r="H48" s="62" t="str">
        <f>IF(I48&lt;&gt;"","SF","")</f>
        <v/>
      </c>
      <c r="I48" s="64" t="str">
        <f>IF(SUM(G42:G47)&gt;SUM(I42:I47),SUM(G42:G47)-SUM(I42:I47),"")</f>
        <v/>
      </c>
      <c r="J48" s="68"/>
      <c r="K48" s="62" t="str">
        <f>IF(L48&lt;&gt;"","SF","")</f>
        <v/>
      </c>
      <c r="L48" s="63" t="str">
        <f>IF(SUM(N42:N47)&gt;SUM(L42:L47),SUM(N42:N47)-SUM(L42:L47),"")</f>
        <v/>
      </c>
      <c r="M48" s="62" t="str">
        <f>IF(N48&lt;&gt;"","SF","")</f>
        <v>SF</v>
      </c>
      <c r="N48" s="64">
        <f>IF(SUM(L42:L47)&gt;SUM(N42:N47),SUM(L42:L47)-SUM(N42:N47),"")</f>
        <v>11517.113783533767</v>
      </c>
      <c r="O48" s="39"/>
      <c r="P48" s="39"/>
      <c r="Q48" s="39"/>
      <c r="R48" s="39"/>
    </row>
    <row r="49" spans="1:14" ht="13.5" thickBot="1" x14ac:dyDescent="0.25">
      <c r="A49" s="65"/>
      <c r="B49" s="66">
        <f>IF(A41&lt;&gt;"",SUM(B42:B48),"")</f>
        <v>92859.435707678073</v>
      </c>
      <c r="C49" s="65"/>
      <c r="D49" s="67">
        <f>IF(A41&lt;&gt;"",SUM(D42:D48),"")</f>
        <v>92859.435707678073</v>
      </c>
      <c r="E49" s="69"/>
      <c r="F49" s="65"/>
      <c r="G49" s="66">
        <f>IF(F41&lt;&gt;"",SUM(G42:G48),"")</f>
        <v>528.21461609620724</v>
      </c>
      <c r="H49" s="65"/>
      <c r="I49" s="67">
        <f>IF(F41&lt;&gt;"",SUM(I42:I48),"")</f>
        <v>528.21461609620724</v>
      </c>
      <c r="J49" s="68"/>
      <c r="K49" s="65"/>
      <c r="L49" s="66">
        <f>IF(K41&lt;&gt;"",SUM(L42:L48),"")</f>
        <v>12442.183163737282</v>
      </c>
      <c r="M49" s="65"/>
      <c r="N49" s="67">
        <f>IF(K41&lt;&gt;"",SUM(N42:N48),"")</f>
        <v>12442.183163737282</v>
      </c>
    </row>
    <row r="50" spans="1:14" ht="13.5" thickTop="1" x14ac:dyDescent="0.2"/>
  </sheetData>
  <mergeCells count="15">
    <mergeCell ref="A1:D1"/>
    <mergeCell ref="F1:I1"/>
    <mergeCell ref="K1:N1"/>
    <mergeCell ref="A11:D11"/>
    <mergeCell ref="F11:I11"/>
    <mergeCell ref="K11:N11"/>
    <mergeCell ref="A41:D41"/>
    <mergeCell ref="F41:I41"/>
    <mergeCell ref="K41:N41"/>
    <mergeCell ref="A21:D21"/>
    <mergeCell ref="F21:I21"/>
    <mergeCell ref="K21:N21"/>
    <mergeCell ref="A31:D31"/>
    <mergeCell ref="F31:I31"/>
    <mergeCell ref="K31:N31"/>
  </mergeCells>
  <printOptions horizontalCentered="1" verticalCentered="1"/>
  <pageMargins left="0.78740157480314965" right="0.59055118110236227" top="0.98425196850393704" bottom="0.98425196850393704" header="0.51181102362204722" footer="0.51181102362204722"/>
  <pageSetup paperSize="9" scale="95" orientation="portrait" r:id="rId1"/>
  <headerFooter alignWithMargins="0">
    <oddHeader>&amp;L&amp;F&amp;R&amp;A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3326B46E59D94A9044B0702AB4ED7B" ma:contentTypeVersion="5" ma:contentTypeDescription="Crée un document." ma:contentTypeScope="" ma:versionID="0f9048e1096d54f64e648257534190c0">
  <xsd:schema xmlns:xsd="http://www.w3.org/2001/XMLSchema" xmlns:xs="http://www.w3.org/2001/XMLSchema" xmlns:p="http://schemas.microsoft.com/office/2006/metadata/properties" xmlns:ns3="d72e7e52-18e5-4574-ad5b-fe23cb391a25" targetNamespace="http://schemas.microsoft.com/office/2006/metadata/properties" ma:root="true" ma:fieldsID="8e06a8cc855dbd32fef7e36bf14748cc" ns3:_="">
    <xsd:import namespace="d72e7e52-18e5-4574-ad5b-fe23cb391a2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2e7e52-18e5-4574-ad5b-fe23cb391a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D03723-6F14-4091-AA2E-2F5CE239E9F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F56A763-F30C-4BDA-AE04-F5787B0BE82D}">
  <ds:schemaRefs>
    <ds:schemaRef ds:uri="http://schemas.openxmlformats.org/package/2006/metadata/core-properties"/>
    <ds:schemaRef ds:uri="d72e7e52-18e5-4574-ad5b-fe23cb391a25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4625916-D75C-411A-BB4D-D75E27AB2A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2e7e52-18e5-4574-ad5b-fe23cb391a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Accounts</vt:lpstr>
      <vt:lpstr>General ledger periodic</vt:lpstr>
      <vt:lpstr>General ledger perpetual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Benoît Zuber</dc:creator>
  <cp:lastModifiedBy>Pontz Catherine</cp:lastModifiedBy>
  <cp:lastPrinted>2020-11-20T12:58:29Z</cp:lastPrinted>
  <dcterms:created xsi:type="dcterms:W3CDTF">1996-10-14T23:33:28Z</dcterms:created>
  <dcterms:modified xsi:type="dcterms:W3CDTF">2024-10-25T11:38:51Z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0x0101003F3326B46E59D94A9044B0702AB4ED7B</vt:lpwstr>
  </property>
</Properties>
</file>