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atherine\Documents\HEVS\1ere année\Catherine\VAT\"/>
    </mc:Choice>
  </mc:AlternateContent>
  <xr:revisionPtr revIDLastSave="0" documentId="13_ncr:1_{02CEA0FF-078B-4EEF-AFE9-74DA9B57755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ccounts" sheetId="1" r:id="rId1"/>
    <sheet name="GL solutions" sheetId="11" r:id="rId2"/>
    <sheet name="Journal entries &amp; Calculations" sheetId="13" r:id="rId3"/>
    <sheet name="GL empty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2" i="9" l="1"/>
  <c r="K172" i="9"/>
  <c r="H172" i="9"/>
  <c r="F172" i="9"/>
  <c r="C172" i="9"/>
  <c r="A172" i="9"/>
  <c r="M170" i="9"/>
  <c r="K170" i="9"/>
  <c r="H170" i="9"/>
  <c r="F170" i="9"/>
  <c r="C170" i="9"/>
  <c r="A170" i="9"/>
  <c r="M161" i="9"/>
  <c r="K161" i="9"/>
  <c r="H161" i="9"/>
  <c r="F161" i="9"/>
  <c r="C161" i="9"/>
  <c r="A161" i="9"/>
  <c r="M152" i="9"/>
  <c r="K152" i="9"/>
  <c r="H152" i="9"/>
  <c r="F152" i="9"/>
  <c r="C152" i="9"/>
  <c r="A152" i="9"/>
  <c r="M143" i="9"/>
  <c r="K143" i="9"/>
  <c r="H143" i="9"/>
  <c r="F143" i="9"/>
  <c r="C143" i="9"/>
  <c r="A143" i="9"/>
  <c r="M134" i="9"/>
  <c r="K134" i="9"/>
  <c r="H134" i="9"/>
  <c r="F134" i="9"/>
  <c r="C134" i="9"/>
  <c r="A134" i="9"/>
  <c r="M125" i="9"/>
  <c r="K125" i="9"/>
  <c r="H125" i="9"/>
  <c r="F125" i="9"/>
  <c r="C125" i="9"/>
  <c r="A125" i="9"/>
  <c r="M110" i="9"/>
  <c r="K110" i="9"/>
  <c r="H110" i="9"/>
  <c r="F110" i="9"/>
  <c r="C110" i="9"/>
  <c r="A110" i="9"/>
  <c r="M99" i="9"/>
  <c r="K99" i="9"/>
  <c r="H99" i="9"/>
  <c r="F99" i="9"/>
  <c r="C99" i="9"/>
  <c r="A99" i="9"/>
  <c r="M88" i="9"/>
  <c r="K88" i="9"/>
  <c r="H88" i="9"/>
  <c r="F88" i="9"/>
  <c r="C88" i="9"/>
  <c r="A88" i="9"/>
  <c r="M74" i="9"/>
  <c r="K74" i="9"/>
  <c r="H74" i="9"/>
  <c r="F74" i="9"/>
  <c r="C74" i="9"/>
  <c r="A74" i="9"/>
  <c r="M63" i="9"/>
  <c r="K63" i="9"/>
  <c r="H63" i="9"/>
  <c r="F63" i="9"/>
  <c r="C63" i="9"/>
  <c r="A63" i="9"/>
  <c r="M54" i="9"/>
  <c r="K54" i="9"/>
  <c r="H54" i="9"/>
  <c r="F54" i="9"/>
  <c r="C54" i="9"/>
  <c r="A54" i="9"/>
  <c r="M45" i="9"/>
  <c r="K45" i="9"/>
  <c r="H45" i="9"/>
  <c r="F45" i="9"/>
  <c r="C45" i="9"/>
  <c r="A45" i="9"/>
  <c r="M32" i="9"/>
  <c r="K32" i="9"/>
  <c r="H32" i="9"/>
  <c r="F32" i="9"/>
  <c r="C32" i="9"/>
  <c r="A32" i="9"/>
  <c r="M21" i="9"/>
  <c r="K21" i="9"/>
  <c r="H21" i="9"/>
  <c r="F21" i="9"/>
  <c r="C21" i="9"/>
  <c r="A21" i="9"/>
  <c r="M2" i="9"/>
  <c r="K2" i="9"/>
  <c r="H2" i="9"/>
  <c r="F2" i="9"/>
  <c r="C2" i="9"/>
  <c r="A2" i="9"/>
  <c r="H162" i="11"/>
  <c r="F162" i="11"/>
  <c r="C162" i="11"/>
  <c r="A162" i="11"/>
  <c r="M153" i="11"/>
  <c r="K153" i="11"/>
  <c r="H153" i="11"/>
  <c r="F153" i="11"/>
  <c r="C153" i="11"/>
  <c r="A153" i="11"/>
  <c r="M144" i="11"/>
  <c r="K144" i="11"/>
  <c r="H144" i="11"/>
  <c r="F144" i="11"/>
  <c r="C144" i="11"/>
  <c r="A144" i="11"/>
  <c r="M135" i="11"/>
  <c r="K135" i="11"/>
  <c r="H135" i="11"/>
  <c r="F135" i="11"/>
  <c r="C135" i="11"/>
  <c r="A135" i="11"/>
  <c r="M126" i="11"/>
  <c r="K126" i="11"/>
  <c r="H126" i="11"/>
  <c r="F126" i="11"/>
  <c r="C126" i="11"/>
  <c r="A126" i="11"/>
  <c r="M111" i="11"/>
  <c r="K111" i="11"/>
  <c r="H111" i="11"/>
  <c r="F111" i="11"/>
  <c r="C111" i="11"/>
  <c r="A111" i="11"/>
  <c r="M100" i="11"/>
  <c r="K100" i="11"/>
  <c r="H100" i="11"/>
  <c r="F100" i="11"/>
  <c r="C100" i="11"/>
  <c r="A100" i="11"/>
  <c r="M89" i="11"/>
  <c r="K89" i="11"/>
  <c r="H89" i="11"/>
  <c r="F89" i="11"/>
  <c r="C89" i="11"/>
  <c r="A89" i="11"/>
  <c r="M75" i="11"/>
  <c r="K75" i="11"/>
  <c r="H75" i="11"/>
  <c r="F75" i="11"/>
  <c r="C75" i="11"/>
  <c r="A75" i="11"/>
  <c r="M64" i="11"/>
  <c r="K64" i="11"/>
  <c r="H64" i="11"/>
  <c r="F64" i="11"/>
  <c r="C64" i="11"/>
  <c r="A64" i="11"/>
  <c r="M55" i="11"/>
  <c r="K55" i="11"/>
  <c r="H55" i="11"/>
  <c r="F55" i="11"/>
  <c r="C55" i="11"/>
  <c r="A55" i="11"/>
  <c r="M46" i="11"/>
  <c r="K46" i="11"/>
  <c r="H46" i="11"/>
  <c r="F46" i="11"/>
  <c r="C46" i="11"/>
  <c r="A46" i="11"/>
  <c r="M32" i="11"/>
  <c r="K32" i="11"/>
  <c r="H32" i="11"/>
  <c r="F32" i="11"/>
  <c r="C32" i="11"/>
  <c r="A32" i="11"/>
  <c r="M21" i="11"/>
  <c r="K21" i="11"/>
  <c r="H21" i="11"/>
  <c r="F21" i="11"/>
  <c r="C21" i="11"/>
  <c r="A21" i="11"/>
  <c r="M2" i="11"/>
  <c r="K2" i="11"/>
  <c r="H2" i="11"/>
  <c r="F2" i="11"/>
  <c r="C2" i="11"/>
  <c r="A2" i="11"/>
  <c r="H167" i="11"/>
  <c r="F167" i="11"/>
  <c r="C167" i="11"/>
  <c r="A167" i="11"/>
  <c r="M158" i="11"/>
  <c r="K158" i="11"/>
  <c r="H158" i="11"/>
  <c r="F158" i="11"/>
  <c r="C158" i="11"/>
  <c r="A158" i="11"/>
  <c r="M149" i="11"/>
  <c r="K149" i="11"/>
  <c r="H149" i="11"/>
  <c r="F149" i="11"/>
  <c r="C149" i="11"/>
  <c r="A149" i="11"/>
  <c r="M140" i="11"/>
  <c r="K140" i="11"/>
  <c r="H140" i="11"/>
  <c r="F140" i="11"/>
  <c r="C140" i="11"/>
  <c r="A140" i="11"/>
  <c r="M131" i="11"/>
  <c r="K131" i="11"/>
  <c r="H131" i="11"/>
  <c r="F131" i="11"/>
  <c r="C131" i="11"/>
  <c r="A131" i="11"/>
  <c r="M122" i="11"/>
  <c r="K122" i="11"/>
  <c r="H122" i="11"/>
  <c r="F122" i="11"/>
  <c r="C122" i="11"/>
  <c r="A122" i="11"/>
  <c r="M107" i="11"/>
  <c r="K107" i="11"/>
  <c r="H107" i="11"/>
  <c r="F107" i="11"/>
  <c r="C107" i="11"/>
  <c r="A107" i="11"/>
  <c r="M96" i="11"/>
  <c r="K96" i="11"/>
  <c r="H96" i="11"/>
  <c r="F96" i="11"/>
  <c r="C96" i="11"/>
  <c r="A96" i="11"/>
  <c r="M85" i="11"/>
  <c r="K85" i="11"/>
  <c r="H85" i="11"/>
  <c r="F85" i="11"/>
  <c r="C85" i="11"/>
  <c r="A85" i="11"/>
  <c r="M71" i="11"/>
  <c r="K71" i="11"/>
  <c r="H71" i="11"/>
  <c r="F71" i="11"/>
  <c r="C71" i="11"/>
  <c r="A71" i="11"/>
  <c r="M60" i="11"/>
  <c r="K60" i="11"/>
  <c r="H60" i="11"/>
  <c r="F60" i="11"/>
  <c r="C60" i="11"/>
  <c r="A60" i="11"/>
  <c r="M51" i="11"/>
  <c r="K51" i="11"/>
  <c r="H51" i="11"/>
  <c r="F51" i="11"/>
  <c r="C51" i="11"/>
  <c r="A51" i="11"/>
  <c r="M42" i="11"/>
  <c r="K42" i="11"/>
  <c r="H42" i="11"/>
  <c r="F42" i="11"/>
  <c r="C42" i="11"/>
  <c r="A42" i="11"/>
  <c r="M28" i="11"/>
  <c r="K28" i="11"/>
  <c r="H28" i="11"/>
  <c r="F28" i="11"/>
  <c r="C28" i="11"/>
  <c r="A28" i="11"/>
  <c r="M17" i="11"/>
  <c r="K17" i="11"/>
  <c r="H17" i="11"/>
  <c r="F17" i="11"/>
  <c r="C17" i="11"/>
  <c r="A17" i="11"/>
  <c r="O34" i="11"/>
  <c r="D40" i="13" l="1"/>
  <c r="E40" i="13" s="1"/>
  <c r="E39" i="13"/>
  <c r="D39" i="13"/>
  <c r="D38" i="13"/>
  <c r="E38" i="13" s="1"/>
  <c r="I36" i="13"/>
  <c r="I35" i="13"/>
  <c r="E34" i="13"/>
  <c r="D34" i="13"/>
  <c r="I29" i="13"/>
  <c r="I28" i="13"/>
  <c r="I26" i="13"/>
  <c r="E25" i="13"/>
  <c r="D25" i="13"/>
  <c r="D22" i="13"/>
  <c r="I21" i="13"/>
  <c r="D19" i="13"/>
  <c r="E19" i="13" s="1"/>
  <c r="I19" i="13" s="1"/>
  <c r="D16" i="13"/>
  <c r="E16" i="13" s="1"/>
  <c r="I15" i="13"/>
  <c r="I10" i="13"/>
  <c r="I6" i="13"/>
  <c r="I5" i="13"/>
  <c r="E12" i="13"/>
  <c r="B12" i="13" s="1"/>
  <c r="D12" i="13" s="1"/>
  <c r="I14" i="13" s="1"/>
  <c r="E3" i="13"/>
  <c r="I3" i="13" s="1"/>
  <c r="E2" i="13"/>
  <c r="I2" i="13" s="1"/>
  <c r="D8" i="13"/>
  <c r="E9" i="13" s="1"/>
  <c r="I9" i="13" s="1"/>
  <c r="I20" i="13" l="1"/>
  <c r="E8" i="13"/>
  <c r="E4" i="13"/>
  <c r="P20" i="11"/>
  <c r="E7" i="13" l="1"/>
  <c r="I7" i="13" s="1"/>
  <c r="I4" i="13"/>
  <c r="E11" i="13"/>
  <c r="I11" i="13" s="1"/>
  <c r="I8" i="13"/>
  <c r="R9" i="11"/>
  <c r="I162" i="11" l="1"/>
  <c r="G162" i="11"/>
  <c r="D162" i="11"/>
  <c r="B162" i="11"/>
  <c r="D167" i="11" s="1"/>
  <c r="N168" i="11"/>
  <c r="F161" i="11"/>
  <c r="I168" i="11" s="1"/>
  <c r="A161" i="11"/>
  <c r="D168" i="11" s="1"/>
  <c r="N153" i="11"/>
  <c r="L153" i="11"/>
  <c r="I153" i="11"/>
  <c r="G153" i="11"/>
  <c r="D153" i="11"/>
  <c r="B153" i="11"/>
  <c r="K152" i="11"/>
  <c r="F152" i="11"/>
  <c r="A152" i="11"/>
  <c r="N144" i="11"/>
  <c r="L144" i="11"/>
  <c r="I144" i="11"/>
  <c r="G144" i="11"/>
  <c r="D144" i="11"/>
  <c r="B144" i="11"/>
  <c r="K143" i="11"/>
  <c r="F143" i="11"/>
  <c r="A143" i="11"/>
  <c r="D150" i="11" s="1"/>
  <c r="N135" i="11"/>
  <c r="L135" i="11"/>
  <c r="I135" i="11"/>
  <c r="G135" i="11"/>
  <c r="D135" i="11"/>
  <c r="B135" i="11"/>
  <c r="K134" i="11"/>
  <c r="F134" i="11"/>
  <c r="A134" i="11"/>
  <c r="N126" i="11"/>
  <c r="L126" i="11"/>
  <c r="L131" i="11" s="1"/>
  <c r="G126" i="11"/>
  <c r="D126" i="11"/>
  <c r="B126" i="11"/>
  <c r="K125" i="11"/>
  <c r="F125" i="11"/>
  <c r="A125" i="11"/>
  <c r="N111" i="11"/>
  <c r="L111" i="11"/>
  <c r="I111" i="11"/>
  <c r="G111" i="11"/>
  <c r="D111" i="11"/>
  <c r="B111" i="11"/>
  <c r="D122" i="11" s="1"/>
  <c r="K110" i="11"/>
  <c r="F110" i="11"/>
  <c r="A110" i="11"/>
  <c r="N100" i="11"/>
  <c r="L100" i="11"/>
  <c r="I100" i="11"/>
  <c r="G100" i="11"/>
  <c r="D100" i="11"/>
  <c r="B100" i="11"/>
  <c r="K99" i="11"/>
  <c r="F99" i="11"/>
  <c r="A99" i="11"/>
  <c r="D108" i="11" s="1"/>
  <c r="N89" i="11"/>
  <c r="L89" i="11"/>
  <c r="N96" i="11" s="1"/>
  <c r="I89" i="11"/>
  <c r="G89" i="11"/>
  <c r="D89" i="11"/>
  <c r="B89" i="11"/>
  <c r="K88" i="11"/>
  <c r="F88" i="11"/>
  <c r="A88" i="11"/>
  <c r="N75" i="11"/>
  <c r="L75" i="11"/>
  <c r="I75" i="11"/>
  <c r="G75" i="11"/>
  <c r="D75" i="11"/>
  <c r="B75" i="11"/>
  <c r="K74" i="11"/>
  <c r="L86" i="11" s="1"/>
  <c r="F74" i="11"/>
  <c r="A74" i="11"/>
  <c r="N64" i="11"/>
  <c r="L64" i="11"/>
  <c r="N71" i="11" s="1"/>
  <c r="I64" i="11"/>
  <c r="G64" i="11"/>
  <c r="I71" i="11" s="1"/>
  <c r="D64" i="11"/>
  <c r="B64" i="11"/>
  <c r="K63" i="11"/>
  <c r="F63" i="11"/>
  <c r="A63" i="11"/>
  <c r="N55" i="11"/>
  <c r="L55" i="11"/>
  <c r="I55" i="11"/>
  <c r="G55" i="11"/>
  <c r="D55" i="11"/>
  <c r="B55" i="11"/>
  <c r="K54" i="11"/>
  <c r="F54" i="11"/>
  <c r="A54" i="11"/>
  <c r="N46" i="11"/>
  <c r="L46" i="11"/>
  <c r="I46" i="11"/>
  <c r="G46" i="11"/>
  <c r="D46" i="11"/>
  <c r="B46" i="11"/>
  <c r="K45" i="11"/>
  <c r="F45" i="11"/>
  <c r="A45" i="11"/>
  <c r="N32" i="11"/>
  <c r="L32" i="11"/>
  <c r="I32" i="11"/>
  <c r="G32" i="11"/>
  <c r="I42" i="11" s="1"/>
  <c r="D32" i="11"/>
  <c r="B32" i="11"/>
  <c r="K31" i="11"/>
  <c r="L43" i="11" s="1"/>
  <c r="F31" i="11"/>
  <c r="A31" i="11"/>
  <c r="N21" i="11"/>
  <c r="L21" i="11"/>
  <c r="I21" i="11"/>
  <c r="G21" i="11"/>
  <c r="D21" i="11"/>
  <c r="B21" i="11"/>
  <c r="K20" i="11"/>
  <c r="N29" i="11" s="1"/>
  <c r="F20" i="11"/>
  <c r="A20" i="11"/>
  <c r="N2" i="11"/>
  <c r="L2" i="11"/>
  <c r="I2" i="11"/>
  <c r="G2" i="11"/>
  <c r="D2" i="11"/>
  <c r="B2" i="11"/>
  <c r="K1" i="11"/>
  <c r="F1" i="11"/>
  <c r="A1" i="11"/>
  <c r="D71" i="11" l="1"/>
  <c r="I167" i="11"/>
  <c r="B150" i="11"/>
  <c r="L51" i="11"/>
  <c r="G85" i="11"/>
  <c r="G51" i="11"/>
  <c r="I96" i="11"/>
  <c r="N122" i="11"/>
  <c r="D42" i="11"/>
  <c r="B51" i="11"/>
  <c r="B52" i="11" s="1"/>
  <c r="N60" i="11"/>
  <c r="D96" i="11"/>
  <c r="I122" i="11"/>
  <c r="D123" i="11"/>
  <c r="L52" i="11"/>
  <c r="L29" i="11"/>
  <c r="B85" i="11"/>
  <c r="B131" i="11"/>
  <c r="D28" i="11"/>
  <c r="I28" i="11"/>
  <c r="N28" i="11"/>
  <c r="D51" i="11"/>
  <c r="I51" i="11"/>
  <c r="N51" i="11"/>
  <c r="N97" i="11"/>
  <c r="B96" i="11"/>
  <c r="G96" i="11"/>
  <c r="L96" i="11"/>
  <c r="B122" i="11"/>
  <c r="B123" i="11" s="1"/>
  <c r="G122" i="11"/>
  <c r="L122" i="11"/>
  <c r="L123" i="11" s="1"/>
  <c r="D158" i="11"/>
  <c r="B167" i="11"/>
  <c r="G167" i="11"/>
  <c r="L167" i="11"/>
  <c r="K167" i="11" s="1"/>
  <c r="D60" i="11"/>
  <c r="B71" i="11"/>
  <c r="B72" i="11" s="1"/>
  <c r="G71" i="11"/>
  <c r="L71" i="11"/>
  <c r="L72" i="11" s="1"/>
  <c r="N86" i="11"/>
  <c r="N107" i="11"/>
  <c r="B140" i="11"/>
  <c r="D149" i="11"/>
  <c r="I149" i="11"/>
  <c r="N149" i="11"/>
  <c r="N158" i="11"/>
  <c r="L17" i="11"/>
  <c r="G52" i="11"/>
  <c r="D72" i="11"/>
  <c r="G107" i="11"/>
  <c r="B28" i="11"/>
  <c r="G28" i="11"/>
  <c r="L28" i="11"/>
  <c r="B42" i="11"/>
  <c r="L42" i="11"/>
  <c r="N43" i="11"/>
  <c r="G60" i="11"/>
  <c r="I72" i="11"/>
  <c r="I85" i="11"/>
  <c r="D131" i="11"/>
  <c r="G158" i="11"/>
  <c r="I158" i="11"/>
  <c r="G17" i="11"/>
  <c r="I43" i="11"/>
  <c r="N140" i="11"/>
  <c r="I17" i="11"/>
  <c r="N17" i="11"/>
  <c r="I60" i="11"/>
  <c r="N72" i="11"/>
  <c r="I86" i="11"/>
  <c r="B107" i="11"/>
  <c r="L107" i="11"/>
  <c r="I140" i="11"/>
  <c r="G168" i="11"/>
  <c r="B17" i="11"/>
  <c r="I107" i="11"/>
  <c r="D140" i="11"/>
  <c r="L140" i="11"/>
  <c r="D17" i="11"/>
  <c r="N42" i="11"/>
  <c r="G42" i="11"/>
  <c r="B60" i="11"/>
  <c r="L60" i="11"/>
  <c r="D85" i="11"/>
  <c r="N85" i="11"/>
  <c r="L85" i="11"/>
  <c r="D107" i="11"/>
  <c r="G131" i="11"/>
  <c r="I131" i="11"/>
  <c r="L141" i="11"/>
  <c r="G140" i="11"/>
  <c r="B158" i="11"/>
  <c r="L158" i="11"/>
  <c r="I159" i="11"/>
  <c r="B108" i="11"/>
  <c r="N131" i="11"/>
  <c r="B149" i="11"/>
  <c r="G149" i="11"/>
  <c r="L149" i="11"/>
  <c r="N167" i="11"/>
  <c r="M167" i="11" s="1"/>
  <c r="L132" i="11"/>
  <c r="L168" i="11"/>
  <c r="N123" i="11" l="1"/>
  <c r="G72" i="11"/>
  <c r="I52" i="11"/>
  <c r="D43" i="11"/>
  <c r="D52" i="11"/>
  <c r="G86" i="11"/>
  <c r="I61" i="11"/>
  <c r="B159" i="11"/>
  <c r="N150" i="11"/>
  <c r="I132" i="11"/>
  <c r="B168" i="11"/>
  <c r="I141" i="11"/>
  <c r="G97" i="11"/>
  <c r="I123" i="11"/>
  <c r="D61" i="11"/>
  <c r="B97" i="11"/>
  <c r="B61" i="11"/>
  <c r="G108" i="11"/>
  <c r="N61" i="11"/>
  <c r="L97" i="11"/>
  <c r="I97" i="11"/>
  <c r="G123" i="11"/>
  <c r="I29" i="11"/>
  <c r="D29" i="11"/>
  <c r="D97" i="11"/>
  <c r="I150" i="11"/>
  <c r="B86" i="11"/>
  <c r="N159" i="11"/>
  <c r="D159" i="11"/>
  <c r="B132" i="11"/>
  <c r="G29" i="11"/>
  <c r="D141" i="11"/>
  <c r="G61" i="11"/>
  <c r="G43" i="11"/>
  <c r="N108" i="11"/>
  <c r="D132" i="11"/>
  <c r="B141" i="11"/>
  <c r="N52" i="11"/>
  <c r="B29" i="11"/>
  <c r="I18" i="11"/>
  <c r="G141" i="11"/>
  <c r="G150" i="11"/>
  <c r="G132" i="11"/>
  <c r="G159" i="11"/>
  <c r="N132" i="11"/>
  <c r="D86" i="11"/>
  <c r="N141" i="11"/>
  <c r="D18" i="11"/>
  <c r="L18" i="11"/>
  <c r="L159" i="11"/>
  <c r="G18" i="11"/>
  <c r="L150" i="11"/>
  <c r="B43" i="11"/>
  <c r="L108" i="11"/>
  <c r="I108" i="11"/>
  <c r="N18" i="11"/>
  <c r="L61" i="11"/>
  <c r="B18" i="11"/>
  <c r="N170" i="9"/>
  <c r="L170" i="9"/>
  <c r="L172" i="9" s="1"/>
  <c r="I170" i="9"/>
  <c r="G170" i="9"/>
  <c r="G172" i="9" s="1"/>
  <c r="D170" i="9"/>
  <c r="B170" i="9"/>
  <c r="K169" i="9"/>
  <c r="N173" i="9" s="1"/>
  <c r="F169" i="9"/>
  <c r="I173" i="9" s="1"/>
  <c r="A169" i="9"/>
  <c r="D173" i="9" s="1"/>
  <c r="N161" i="9"/>
  <c r="L161" i="9"/>
  <c r="I161" i="9"/>
  <c r="G161" i="9"/>
  <c r="D161" i="9"/>
  <c r="B161" i="9"/>
  <c r="K160" i="9"/>
  <c r="F160" i="9"/>
  <c r="A160" i="9"/>
  <c r="N152" i="9"/>
  <c r="L152" i="9"/>
  <c r="I152" i="9"/>
  <c r="G152" i="9"/>
  <c r="D152" i="9"/>
  <c r="B152" i="9"/>
  <c r="K151" i="9"/>
  <c r="F151" i="9"/>
  <c r="A151" i="9"/>
  <c r="N143" i="9"/>
  <c r="L143" i="9"/>
  <c r="I143" i="9"/>
  <c r="G143" i="9"/>
  <c r="D143" i="9"/>
  <c r="B143" i="9"/>
  <c r="K142" i="9"/>
  <c r="F142" i="9"/>
  <c r="A142" i="9"/>
  <c r="N134" i="9"/>
  <c r="L134" i="9"/>
  <c r="I134" i="9"/>
  <c r="G134" i="9"/>
  <c r="D134" i="9"/>
  <c r="B134" i="9"/>
  <c r="K133" i="9"/>
  <c r="F133" i="9"/>
  <c r="A133" i="9"/>
  <c r="N125" i="9"/>
  <c r="L125" i="9"/>
  <c r="G125" i="9"/>
  <c r="D125" i="9"/>
  <c r="B125" i="9"/>
  <c r="K124" i="9"/>
  <c r="F124" i="9"/>
  <c r="A124" i="9"/>
  <c r="N110" i="9"/>
  <c r="L110" i="9"/>
  <c r="I110" i="9"/>
  <c r="G110" i="9"/>
  <c r="D110" i="9"/>
  <c r="B110" i="9"/>
  <c r="K109" i="9"/>
  <c r="F109" i="9"/>
  <c r="A109" i="9"/>
  <c r="N99" i="9"/>
  <c r="L99" i="9"/>
  <c r="I99" i="9"/>
  <c r="G99" i="9"/>
  <c r="D99" i="9"/>
  <c r="B99" i="9"/>
  <c r="K98" i="9"/>
  <c r="F98" i="9"/>
  <c r="A98" i="9"/>
  <c r="N88" i="9"/>
  <c r="L88" i="9"/>
  <c r="I88" i="9"/>
  <c r="G88" i="9"/>
  <c r="D88" i="9"/>
  <c r="B88" i="9"/>
  <c r="K87" i="9"/>
  <c r="F87" i="9"/>
  <c r="A87" i="9"/>
  <c r="N74" i="9"/>
  <c r="L74" i="9"/>
  <c r="I74" i="9"/>
  <c r="G74" i="9"/>
  <c r="D74" i="9"/>
  <c r="B74" i="9"/>
  <c r="K73" i="9"/>
  <c r="F73" i="9"/>
  <c r="A73" i="9"/>
  <c r="N63" i="9"/>
  <c r="L63" i="9"/>
  <c r="I63" i="9"/>
  <c r="G63" i="9"/>
  <c r="D63" i="9"/>
  <c r="B63" i="9"/>
  <c r="K62" i="9"/>
  <c r="F62" i="9"/>
  <c r="A62" i="9"/>
  <c r="N54" i="9"/>
  <c r="L54" i="9"/>
  <c r="I54" i="9"/>
  <c r="G54" i="9"/>
  <c r="D54" i="9"/>
  <c r="B54" i="9"/>
  <c r="K53" i="9"/>
  <c r="F53" i="9"/>
  <c r="A53" i="9"/>
  <c r="N45" i="9"/>
  <c r="L45" i="9"/>
  <c r="I45" i="9"/>
  <c r="G45" i="9"/>
  <c r="D45" i="9"/>
  <c r="B45" i="9"/>
  <c r="K44" i="9"/>
  <c r="F44" i="9"/>
  <c r="A44" i="9"/>
  <c r="N32" i="9"/>
  <c r="L32" i="9"/>
  <c r="I32" i="9"/>
  <c r="G32" i="9"/>
  <c r="D32" i="9"/>
  <c r="B32" i="9"/>
  <c r="K31" i="9"/>
  <c r="F31" i="9"/>
  <c r="A31" i="9"/>
  <c r="N21" i="9"/>
  <c r="L21" i="9"/>
  <c r="I21" i="9"/>
  <c r="G21" i="9"/>
  <c r="D21" i="9"/>
  <c r="B21" i="9"/>
  <c r="K20" i="9"/>
  <c r="F20" i="9"/>
  <c r="A20" i="9"/>
  <c r="N2" i="9"/>
  <c r="L2" i="9"/>
  <c r="I2" i="9"/>
  <c r="G2" i="9"/>
  <c r="D2" i="9"/>
  <c r="B2" i="9"/>
  <c r="K1" i="9"/>
  <c r="F1" i="9"/>
  <c r="A1" i="9"/>
  <c r="B172" i="9" l="1"/>
  <c r="G173" i="9"/>
  <c r="D172" i="9"/>
  <c r="I172" i="9"/>
  <c r="N172" i="9"/>
  <c r="B173" i="9"/>
  <c r="L173" i="9"/>
  <c r="B50" i="1" l="1"/>
  <c r="C50" i="1"/>
  <c r="E50" i="1" l="1"/>
</calcChain>
</file>

<file path=xl/sharedStrings.xml><?xml version="1.0" encoding="utf-8"?>
<sst xmlns="http://schemas.openxmlformats.org/spreadsheetml/2006/main" count="106" uniqueCount="80">
  <si>
    <t>Total</t>
  </si>
  <si>
    <t>cash</t>
  </si>
  <si>
    <t>Debit</t>
  </si>
  <si>
    <t>Credit</t>
  </si>
  <si>
    <t>Cash (petty cash, bank etc.)</t>
  </si>
  <si>
    <t>Trade receivables, customers</t>
  </si>
  <si>
    <t>Other debtors</t>
  </si>
  <si>
    <t>VAT refund on purchases</t>
  </si>
  <si>
    <t>VAT refund on investments &amp; other expenses</t>
  </si>
  <si>
    <t>Stock of beverage</t>
  </si>
  <si>
    <t>Stock of food</t>
  </si>
  <si>
    <t>Furniture</t>
  </si>
  <si>
    <t>Equipment and machines</t>
  </si>
  <si>
    <t>Company vehicle</t>
  </si>
  <si>
    <t>Commercial premises (restaurant)</t>
  </si>
  <si>
    <t>Various fixed assets</t>
  </si>
  <si>
    <t>Trade payables, suppliers</t>
  </si>
  <si>
    <t>Other payables, debt</t>
  </si>
  <si>
    <t>Gift vouchers</t>
  </si>
  <si>
    <t>VAT due</t>
  </si>
  <si>
    <t>VAT to pay - current account</t>
  </si>
  <si>
    <t>Mortgage Kantonalbank</t>
  </si>
  <si>
    <t>commercial premise creditor</t>
  </si>
  <si>
    <t>Loan "daddy"</t>
  </si>
  <si>
    <t>Private</t>
  </si>
  <si>
    <t>Equity / Capital</t>
  </si>
  <si>
    <t>Sales</t>
  </si>
  <si>
    <t>COGS beverage</t>
  </si>
  <si>
    <t>purchase of food</t>
  </si>
  <si>
    <t xml:space="preserve">Deductions obtained </t>
  </si>
  <si>
    <t>Deductions granted</t>
  </si>
  <si>
    <t>Self-service sales</t>
  </si>
  <si>
    <t>credit, debit card fees, selling expenses</t>
  </si>
  <si>
    <t>Salaries &amp; social charges</t>
  </si>
  <si>
    <t>Rent</t>
  </si>
  <si>
    <t>Insurance</t>
  </si>
  <si>
    <t>Cost and maintenant of delivery vehicles</t>
  </si>
  <si>
    <t>Financial expenses</t>
  </si>
  <si>
    <t>Commercial building expenses &amp; maintenance</t>
  </si>
  <si>
    <t>Other operating expenses</t>
  </si>
  <si>
    <t>Exceptional income and expense</t>
  </si>
  <si>
    <t>Selling price</t>
  </si>
  <si>
    <t>COGS</t>
  </si>
  <si>
    <t>Gros margin</t>
  </si>
  <si>
    <t>Net price</t>
  </si>
  <si>
    <t>mortgage</t>
  </si>
  <si>
    <t>Daddy</t>
  </si>
  <si>
    <t>Journal entry n°</t>
  </si>
  <si>
    <t>Amount</t>
  </si>
  <si>
    <t>VAT rate</t>
  </si>
  <si>
    <t>VAT amount</t>
  </si>
  <si>
    <t>Gross amount</t>
  </si>
  <si>
    <t>No VAT</t>
  </si>
  <si>
    <t>Net Amount</t>
  </si>
  <si>
    <t>Comments</t>
  </si>
  <si>
    <t>Commercial premises</t>
  </si>
  <si>
    <t>Kantonal bank mortgage</t>
  </si>
  <si>
    <t>Loan to Daddy</t>
  </si>
  <si>
    <t>Cash</t>
  </si>
  <si>
    <t>Various debts</t>
  </si>
  <si>
    <t>need to be booked, not paid</t>
  </si>
  <si>
    <t>Difference between book value and net sale price, is an extraordinary revenue</t>
  </si>
  <si>
    <t>Extraordinary revenue</t>
  </si>
  <si>
    <t>VAT refund on investment and other expenses</t>
  </si>
  <si>
    <t>if it was end of the year, it would be prepayment to suppliers</t>
  </si>
  <si>
    <t>rent was paid in advance for 4500, but as from 15th, he is the owner, rent should be reimbursed</t>
  </si>
  <si>
    <t>Cash / bank</t>
  </si>
  <si>
    <t>Rent expenses</t>
  </si>
  <si>
    <t>Purchase of food</t>
  </si>
  <si>
    <t>We only book the net amount in the P&amp;L</t>
  </si>
  <si>
    <t>Other debt to planzer</t>
  </si>
  <si>
    <t>Trade payable</t>
  </si>
  <si>
    <t>discount on purchase</t>
  </si>
  <si>
    <t>Already booked, it's just a payment</t>
  </si>
  <si>
    <t>need to close the initial invoice</t>
  </si>
  <si>
    <t>insurance no VAT</t>
  </si>
  <si>
    <t>Other debt</t>
  </si>
  <si>
    <t>Overhead expenses</t>
  </si>
  <si>
    <t>VAT 7.7</t>
  </si>
  <si>
    <t>VAT refund on 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</si>
</sst>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/>
    </xf>
    <xf numFmtId="43" fontId="4" fillId="0" borderId="3" xfId="1" applyFont="1" applyBorder="1"/>
    <xf numFmtId="43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4" fontId="4" fillId="2" borderId="6" xfId="0" applyNumberFormat="1" applyFont="1" applyFill="1" applyBorder="1" applyAlignment="1">
      <alignment wrapText="1"/>
    </xf>
    <xf numFmtId="4" fontId="4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0" fontId="1" fillId="0" borderId="0" xfId="0" applyFont="1"/>
    <xf numFmtId="43" fontId="1" fillId="0" borderId="0" xfId="1" applyFont="1"/>
    <xf numFmtId="0" fontId="1" fillId="2" borderId="2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5" xfId="0" applyNumberFormat="1" applyFont="1" applyFill="1" applyBorder="1" applyAlignment="1">
      <alignment wrapText="1"/>
    </xf>
    <xf numFmtId="0" fontId="1" fillId="2" borderId="0" xfId="0" applyFont="1" applyFill="1"/>
    <xf numFmtId="0" fontId="2" fillId="0" borderId="2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9" fontId="2" fillId="2" borderId="0" xfId="0" applyNumberFormat="1" applyFont="1" applyFill="1"/>
    <xf numFmtId="9" fontId="2" fillId="0" borderId="0" xfId="0" applyNumberFormat="1" applyFont="1"/>
    <xf numFmtId="0" fontId="0" fillId="0" borderId="0" xfId="0" quotePrefix="1"/>
    <xf numFmtId="0" fontId="2" fillId="2" borderId="8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1"/>
  <sheetViews>
    <sheetView showGridLines="0" tabSelected="1" workbookViewId="0">
      <selection activeCell="A11" sqref="A11"/>
    </sheetView>
  </sheetViews>
  <sheetFormatPr defaultColWidth="11.42578125" defaultRowHeight="12.75" x14ac:dyDescent="0.2"/>
  <cols>
    <col min="1" max="1" width="42" customWidth="1"/>
    <col min="2" max="3" width="11.85546875" bestFit="1" customWidth="1"/>
    <col min="5" max="5" width="11.85546875" bestFit="1" customWidth="1"/>
  </cols>
  <sheetData>
    <row r="2" spans="1:3" x14ac:dyDescent="0.2">
      <c r="B2" s="2" t="s">
        <v>2</v>
      </c>
      <c r="C2" s="2" t="s">
        <v>3</v>
      </c>
    </row>
    <row r="3" spans="1:3" ht="12.75" customHeight="1" x14ac:dyDescent="0.2">
      <c r="A3" s="24" t="s">
        <v>4</v>
      </c>
      <c r="B3" s="1">
        <v>124500</v>
      </c>
      <c r="C3" s="1"/>
    </row>
    <row r="4" spans="1:3" x14ac:dyDescent="0.2">
      <c r="A4" s="24" t="s">
        <v>5</v>
      </c>
      <c r="B4" s="1">
        <v>9800</v>
      </c>
      <c r="C4" s="1"/>
    </row>
    <row r="5" spans="1:3" x14ac:dyDescent="0.2">
      <c r="A5" t="s">
        <v>6</v>
      </c>
      <c r="B5" s="1">
        <v>3460</v>
      </c>
      <c r="C5" s="1"/>
    </row>
    <row r="6" spans="1:3" x14ac:dyDescent="0.2">
      <c r="A6" s="24" t="s">
        <v>7</v>
      </c>
      <c r="B6" s="1">
        <v>2690</v>
      </c>
      <c r="C6" s="1"/>
    </row>
    <row r="7" spans="1:3" x14ac:dyDescent="0.2">
      <c r="A7" t="s">
        <v>8</v>
      </c>
      <c r="B7" s="1">
        <v>1365</v>
      </c>
      <c r="C7" s="1"/>
    </row>
    <row r="8" spans="1:3" x14ac:dyDescent="0.2">
      <c r="B8" s="1"/>
      <c r="C8" s="1"/>
    </row>
    <row r="9" spans="1:3" x14ac:dyDescent="0.2">
      <c r="A9" s="24" t="s">
        <v>9</v>
      </c>
      <c r="B9" s="1">
        <v>26800</v>
      </c>
      <c r="C9" s="1"/>
    </row>
    <row r="10" spans="1:3" x14ac:dyDescent="0.2">
      <c r="A10" s="24" t="s">
        <v>10</v>
      </c>
      <c r="B10" s="1">
        <v>2200</v>
      </c>
      <c r="C10" s="1"/>
    </row>
    <row r="11" spans="1:3" x14ac:dyDescent="0.2">
      <c r="B11" s="1"/>
      <c r="C11" s="1"/>
    </row>
    <row r="12" spans="1:3" x14ac:dyDescent="0.2">
      <c r="A12" s="24" t="s">
        <v>11</v>
      </c>
      <c r="B12" s="1">
        <v>22500</v>
      </c>
      <c r="C12" s="1"/>
    </row>
    <row r="13" spans="1:3" x14ac:dyDescent="0.2">
      <c r="A13" s="24" t="s">
        <v>12</v>
      </c>
      <c r="B13" s="1">
        <v>3980</v>
      </c>
      <c r="C13" s="1"/>
    </row>
    <row r="14" spans="1:3" x14ac:dyDescent="0.2">
      <c r="A14" t="s">
        <v>13</v>
      </c>
      <c r="B14" s="1">
        <v>15300</v>
      </c>
      <c r="C14" s="1"/>
    </row>
    <row r="15" spans="1:3" x14ac:dyDescent="0.2">
      <c r="B15" s="1"/>
      <c r="C15" s="1"/>
    </row>
    <row r="16" spans="1:3" x14ac:dyDescent="0.2">
      <c r="A16" s="24" t="s">
        <v>14</v>
      </c>
      <c r="B16" s="1"/>
      <c r="C16" s="1"/>
    </row>
    <row r="17" spans="1:4" x14ac:dyDescent="0.2">
      <c r="A17" s="24" t="s">
        <v>15</v>
      </c>
      <c r="B17" s="1">
        <v>45800</v>
      </c>
      <c r="C17" s="1"/>
    </row>
    <row r="18" spans="1:4" x14ac:dyDescent="0.2">
      <c r="B18" s="1"/>
      <c r="C18" s="1"/>
    </row>
    <row r="19" spans="1:4" x14ac:dyDescent="0.2">
      <c r="A19" s="24" t="s">
        <v>16</v>
      </c>
      <c r="B19" s="1"/>
      <c r="C19" s="1">
        <v>6790</v>
      </c>
    </row>
    <row r="20" spans="1:4" x14ac:dyDescent="0.2">
      <c r="A20" s="24" t="s">
        <v>17</v>
      </c>
      <c r="B20" s="1"/>
      <c r="C20" s="1">
        <v>16900</v>
      </c>
    </row>
    <row r="21" spans="1:4" x14ac:dyDescent="0.2">
      <c r="A21" t="s">
        <v>18</v>
      </c>
      <c r="B21" s="1"/>
      <c r="C21" s="1">
        <v>3200</v>
      </c>
    </row>
    <row r="22" spans="1:4" x14ac:dyDescent="0.2">
      <c r="A22" s="24" t="s">
        <v>19</v>
      </c>
      <c r="B22" s="1"/>
      <c r="C22" s="1">
        <v>7589</v>
      </c>
    </row>
    <row r="23" spans="1:4" x14ac:dyDescent="0.2">
      <c r="A23" t="s">
        <v>20</v>
      </c>
      <c r="B23" s="1"/>
      <c r="C23" s="1"/>
    </row>
    <row r="24" spans="1:4" x14ac:dyDescent="0.2">
      <c r="B24" s="1"/>
      <c r="C24" s="1"/>
    </row>
    <row r="25" spans="1:4" x14ac:dyDescent="0.2">
      <c r="A25" s="24" t="s">
        <v>21</v>
      </c>
      <c r="B25" s="1"/>
      <c r="C25" s="1"/>
    </row>
    <row r="26" spans="1:4" x14ac:dyDescent="0.2">
      <c r="A26" s="24" t="s">
        <v>22</v>
      </c>
      <c r="B26" s="1"/>
      <c r="C26" s="1"/>
    </row>
    <row r="27" spans="1:4" x14ac:dyDescent="0.2">
      <c r="A27" s="24" t="s">
        <v>23</v>
      </c>
      <c r="B27" s="1"/>
      <c r="C27" s="1"/>
    </row>
    <row r="28" spans="1:4" x14ac:dyDescent="0.2">
      <c r="B28" s="1"/>
      <c r="C28" s="1"/>
    </row>
    <row r="29" spans="1:4" x14ac:dyDescent="0.2">
      <c r="A29" t="s">
        <v>24</v>
      </c>
      <c r="B29" s="1"/>
      <c r="C29" s="1">
        <v>27121</v>
      </c>
    </row>
    <row r="30" spans="1:4" x14ac:dyDescent="0.2">
      <c r="A30" t="s">
        <v>25</v>
      </c>
      <c r="B30" s="1"/>
      <c r="C30" s="1">
        <v>120000</v>
      </c>
    </row>
    <row r="31" spans="1:4" x14ac:dyDescent="0.2">
      <c r="B31" s="1"/>
      <c r="C31" s="1"/>
    </row>
    <row r="32" spans="1:4" ht="12.75" customHeight="1" x14ac:dyDescent="0.2">
      <c r="A32" s="24" t="s">
        <v>26</v>
      </c>
      <c r="B32" s="1"/>
      <c r="C32" s="1">
        <v>553400</v>
      </c>
      <c r="D32" s="4"/>
    </row>
    <row r="33" spans="1:5" x14ac:dyDescent="0.2">
      <c r="A33" s="24" t="s">
        <v>27</v>
      </c>
      <c r="B33" s="1">
        <v>145600</v>
      </c>
      <c r="C33" s="1"/>
      <c r="D33" s="4"/>
    </row>
    <row r="34" spans="1:5" x14ac:dyDescent="0.2">
      <c r="A34" s="24" t="s">
        <v>28</v>
      </c>
      <c r="B34" s="1">
        <v>56900</v>
      </c>
      <c r="C34" s="1"/>
      <c r="D34" s="4"/>
      <c r="E34" s="4"/>
    </row>
    <row r="35" spans="1:5" x14ac:dyDescent="0.2">
      <c r="A35" s="24" t="s">
        <v>29</v>
      </c>
      <c r="B35" s="1"/>
      <c r="C35" s="1">
        <v>4690</v>
      </c>
    </row>
    <row r="36" spans="1:5" x14ac:dyDescent="0.2">
      <c r="A36" s="24" t="s">
        <v>30</v>
      </c>
      <c r="B36" s="1">
        <v>2345</v>
      </c>
      <c r="C36" s="1"/>
    </row>
    <row r="37" spans="1:5" x14ac:dyDescent="0.2">
      <c r="A37" s="24" t="s">
        <v>31</v>
      </c>
      <c r="B37" s="1"/>
      <c r="C37" s="1">
        <v>3450</v>
      </c>
    </row>
    <row r="38" spans="1:5" x14ac:dyDescent="0.2">
      <c r="A38" t="s">
        <v>32</v>
      </c>
      <c r="B38" s="1">
        <v>5090</v>
      </c>
      <c r="C38" s="1"/>
    </row>
    <row r="39" spans="1:5" x14ac:dyDescent="0.2">
      <c r="A39" t="s">
        <v>33</v>
      </c>
      <c r="B39" s="25">
        <v>167000</v>
      </c>
      <c r="C39" s="1"/>
    </row>
    <row r="40" spans="1:5" x14ac:dyDescent="0.2">
      <c r="A40" s="24" t="s">
        <v>34</v>
      </c>
      <c r="B40" s="1">
        <v>54000</v>
      </c>
      <c r="C40" s="1"/>
    </row>
    <row r="41" spans="1:5" x14ac:dyDescent="0.2">
      <c r="B41" s="25"/>
      <c r="C41" s="1"/>
    </row>
    <row r="42" spans="1:5" x14ac:dyDescent="0.2">
      <c r="A42" t="s">
        <v>35</v>
      </c>
      <c r="B42" s="1">
        <v>3400</v>
      </c>
      <c r="C42" s="1"/>
    </row>
    <row r="43" spans="1:5" x14ac:dyDescent="0.2">
      <c r="A43" t="s">
        <v>36</v>
      </c>
      <c r="B43" s="1">
        <v>4510</v>
      </c>
      <c r="C43" s="1"/>
    </row>
    <row r="44" spans="1:5" x14ac:dyDescent="0.2">
      <c r="A44" t="s">
        <v>37</v>
      </c>
      <c r="B44" s="1"/>
      <c r="C44" s="1"/>
      <c r="D44" s="4"/>
    </row>
    <row r="45" spans="1:5" x14ac:dyDescent="0.2">
      <c r="A45" s="24" t="s">
        <v>38</v>
      </c>
      <c r="B45" s="1"/>
      <c r="C45" s="1"/>
    </row>
    <row r="46" spans="1:5" x14ac:dyDescent="0.2">
      <c r="A46" t="s">
        <v>39</v>
      </c>
      <c r="B46" s="1">
        <v>45900</v>
      </c>
      <c r="C46" s="1"/>
    </row>
    <row r="47" spans="1:5" x14ac:dyDescent="0.2">
      <c r="B47" s="1"/>
      <c r="C47" s="1"/>
    </row>
    <row r="48" spans="1:5" ht="12.75" customHeight="1" x14ac:dyDescent="0.2">
      <c r="A48" t="s">
        <v>40</v>
      </c>
      <c r="B48" s="1"/>
      <c r="C48" s="1"/>
    </row>
    <row r="49" spans="1:5" x14ac:dyDescent="0.2">
      <c r="B49" s="1"/>
      <c r="C49" s="1"/>
    </row>
    <row r="50" spans="1:5" ht="13.5" thickBot="1" x14ac:dyDescent="0.25">
      <c r="A50" t="s">
        <v>0</v>
      </c>
      <c r="B50" s="3">
        <f>SUM(B3:B49)</f>
        <v>743140</v>
      </c>
      <c r="C50" s="3">
        <f>SUM(C3:C49)</f>
        <v>743140</v>
      </c>
      <c r="E50" s="4">
        <f>B50-C50</f>
        <v>0</v>
      </c>
    </row>
    <row r="51" spans="1:5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5"/>
  <sheetViews>
    <sheetView showGridLines="0" topLeftCell="A160" zoomScale="130" zoomScaleNormal="130" workbookViewId="0">
      <selection activeCell="G175" sqref="G175"/>
    </sheetView>
  </sheetViews>
  <sheetFormatPr defaultColWidth="11.42578125" defaultRowHeight="12.75" x14ac:dyDescent="0.2"/>
  <cols>
    <col min="1" max="1" width="3.28515625" style="6" customWidth="1"/>
    <col min="2" max="2" width="10.7109375" style="6" customWidth="1"/>
    <col min="3" max="3" width="3.28515625" style="6" customWidth="1"/>
    <col min="4" max="4" width="10.7109375" style="6" customWidth="1"/>
    <col min="5" max="5" width="4.7109375" style="5" customWidth="1"/>
    <col min="6" max="6" width="3.28515625" style="6" customWidth="1"/>
    <col min="7" max="7" width="10.7109375" style="6" customWidth="1"/>
    <col min="8" max="8" width="3.28515625" style="6" customWidth="1"/>
    <col min="9" max="9" width="10.7109375" style="6" customWidth="1"/>
    <col min="10" max="10" width="4.7109375" style="6" customWidth="1"/>
    <col min="11" max="11" width="3.28515625" style="6" customWidth="1"/>
    <col min="12" max="12" width="10.7109375" style="6" customWidth="1"/>
    <col min="13" max="13" width="3.28515625" style="6" customWidth="1"/>
    <col min="14" max="14" width="10.7109375" style="6" customWidth="1"/>
    <col min="15" max="15" width="11.42578125" style="5"/>
    <col min="16" max="16" width="12" style="5" bestFit="1" customWidth="1"/>
    <col min="17" max="16384" width="11.42578125" style="5"/>
  </cols>
  <sheetData>
    <row r="1" spans="1:19" ht="27.95" customHeight="1" thickBot="1" x14ac:dyDescent="0.25">
      <c r="A1" s="38" t="str">
        <f>IF(Accounts!A3&lt;&gt;"",Accounts!A3,"")</f>
        <v>Cash (petty cash, bank etc.)</v>
      </c>
      <c r="B1" s="38"/>
      <c r="C1" s="38"/>
      <c r="D1" s="38"/>
      <c r="F1" s="38" t="str">
        <f>IF(Accounts!A4&lt;&gt;"",Accounts!A4,"")</f>
        <v>Trade receivables, customers</v>
      </c>
      <c r="G1" s="38"/>
      <c r="H1" s="38"/>
      <c r="I1" s="38"/>
      <c r="K1" s="38" t="str">
        <f>IF(Accounts!A5&lt;&gt;"",Accounts!A5,"")</f>
        <v>Other debtors</v>
      </c>
      <c r="L1" s="38"/>
      <c r="M1" s="38"/>
      <c r="N1" s="38"/>
    </row>
    <row r="2" spans="1:19" x14ac:dyDescent="0.2">
      <c r="A2" s="7" t="str">
        <f>IF(B2&lt;&gt;"","OB","")</f>
        <v>OB</v>
      </c>
      <c r="B2" s="8">
        <f>IF(Accounts!B3&lt;&gt;"",Accounts!B3,"")</f>
        <v>124500</v>
      </c>
      <c r="C2" s="7" t="str">
        <f>IF(D2&lt;&gt;"","OB","")</f>
        <v/>
      </c>
      <c r="D2" s="9" t="str">
        <f>IF(Accounts!C3&lt;&gt;"",Accounts!C3,"")</f>
        <v/>
      </c>
      <c r="F2" s="7" t="str">
        <f>IF(G2&lt;&gt;"","OB","")</f>
        <v>OB</v>
      </c>
      <c r="G2" s="8">
        <f>IF(Accounts!B4&lt;&gt;"",Accounts!B4,"")</f>
        <v>9800</v>
      </c>
      <c r="H2" s="7" t="str">
        <f>IF(I2&lt;&gt;"","OB","")</f>
        <v/>
      </c>
      <c r="I2" s="9" t="str">
        <f>IF(Accounts!C4&lt;&gt;"",Accounts!C4,"")</f>
        <v/>
      </c>
      <c r="K2" s="7" t="str">
        <f>IF(L2&lt;&gt;"","OB","")</f>
        <v>OB</v>
      </c>
      <c r="L2" s="8">
        <f>IF(Accounts!B5&lt;&gt;"",Accounts!B5,"")</f>
        <v>3460</v>
      </c>
      <c r="M2" s="7" t="str">
        <f>IF(N2&lt;&gt;"","OB","")</f>
        <v/>
      </c>
      <c r="N2" s="9" t="str">
        <f>IF(Accounts!C5&lt;&gt;"",Accounts!C5,"")</f>
        <v/>
      </c>
    </row>
    <row r="3" spans="1:19" x14ac:dyDescent="0.2">
      <c r="A3" s="10">
        <v>2</v>
      </c>
      <c r="B3" s="11">
        <v>25000</v>
      </c>
      <c r="C3" s="10">
        <v>1</v>
      </c>
      <c r="D3" s="12">
        <v>80000</v>
      </c>
      <c r="F3" s="10"/>
      <c r="G3" s="11"/>
      <c r="H3" s="10"/>
      <c r="I3" s="12"/>
      <c r="K3" s="10"/>
      <c r="L3" s="11"/>
      <c r="M3" s="10"/>
      <c r="N3" s="12"/>
      <c r="Q3" s="29" t="s">
        <v>42</v>
      </c>
      <c r="R3" s="5">
        <v>30</v>
      </c>
    </row>
    <row r="4" spans="1:19" x14ac:dyDescent="0.2">
      <c r="A4" s="26">
        <v>4</v>
      </c>
      <c r="B4" s="11">
        <v>2250</v>
      </c>
      <c r="C4" s="10">
        <v>3</v>
      </c>
      <c r="D4" s="12">
        <v>29079</v>
      </c>
      <c r="F4" s="10"/>
      <c r="G4" s="11"/>
      <c r="H4" s="10"/>
      <c r="I4" s="12"/>
      <c r="K4" s="10"/>
      <c r="L4" s="11"/>
      <c r="M4" s="10"/>
      <c r="N4" s="12"/>
      <c r="Q4" s="29" t="s">
        <v>43</v>
      </c>
      <c r="R4" s="5">
        <v>70</v>
      </c>
    </row>
    <row r="5" spans="1:19" x14ac:dyDescent="0.2">
      <c r="A5" s="10">
        <v>11</v>
      </c>
      <c r="B5" s="11">
        <v>10585</v>
      </c>
      <c r="C5" s="10">
        <v>5</v>
      </c>
      <c r="D5" s="12">
        <v>1281</v>
      </c>
      <c r="F5" s="10"/>
      <c r="G5" s="11"/>
      <c r="H5" s="10"/>
      <c r="I5" s="12"/>
      <c r="K5" s="10"/>
      <c r="L5" s="11"/>
      <c r="M5" s="10"/>
      <c r="N5" s="12"/>
      <c r="Q5" s="29" t="s">
        <v>41</v>
      </c>
      <c r="R5" s="5">
        <v>100</v>
      </c>
    </row>
    <row r="6" spans="1:19" x14ac:dyDescent="0.2">
      <c r="A6" s="10">
        <v>11</v>
      </c>
      <c r="B6" s="11">
        <v>1128</v>
      </c>
      <c r="C6" s="10">
        <v>6</v>
      </c>
      <c r="D6" s="12">
        <v>980</v>
      </c>
      <c r="F6" s="10"/>
      <c r="G6" s="11"/>
      <c r="H6" s="10"/>
      <c r="I6" s="12"/>
      <c r="K6" s="10"/>
      <c r="L6" s="11"/>
      <c r="M6" s="10"/>
      <c r="N6" s="12"/>
    </row>
    <row r="7" spans="1:19" x14ac:dyDescent="0.2">
      <c r="A7" s="10">
        <v>11</v>
      </c>
      <c r="B7" s="11">
        <v>9585</v>
      </c>
      <c r="C7" s="10">
        <v>6</v>
      </c>
      <c r="D7" s="12">
        <v>60</v>
      </c>
      <c r="F7" s="10"/>
      <c r="G7" s="11"/>
      <c r="H7" s="10"/>
      <c r="I7" s="12"/>
      <c r="K7" s="10"/>
      <c r="L7" s="11"/>
      <c r="M7" s="10"/>
      <c r="N7" s="12"/>
    </row>
    <row r="8" spans="1:19" x14ac:dyDescent="0.2">
      <c r="A8" s="10">
        <v>12</v>
      </c>
      <c r="B8" s="11">
        <v>1128</v>
      </c>
      <c r="C8" s="10">
        <v>7</v>
      </c>
      <c r="D8" s="12">
        <v>5842</v>
      </c>
      <c r="F8" s="10"/>
      <c r="G8" s="11"/>
      <c r="H8" s="10"/>
      <c r="I8" s="12"/>
      <c r="K8" s="10"/>
      <c r="L8" s="11"/>
      <c r="M8" s="10"/>
      <c r="N8" s="12"/>
      <c r="Q8" s="29" t="s">
        <v>44</v>
      </c>
      <c r="R8" s="5">
        <v>450000</v>
      </c>
      <c r="S8" s="35">
        <v>1</v>
      </c>
    </row>
    <row r="9" spans="1:19" s="33" customFormat="1" x14ac:dyDescent="0.2">
      <c r="A9" s="30">
        <v>12</v>
      </c>
      <c r="B9" s="31">
        <v>539</v>
      </c>
      <c r="C9" s="30">
        <v>8</v>
      </c>
      <c r="D9" s="32">
        <v>864</v>
      </c>
      <c r="F9" s="30"/>
      <c r="G9" s="31"/>
      <c r="H9" s="30"/>
      <c r="I9" s="32"/>
      <c r="J9" s="34"/>
      <c r="K9" s="30"/>
      <c r="L9" s="31"/>
      <c r="M9" s="30"/>
      <c r="N9" s="32"/>
      <c r="Q9" s="29" t="s">
        <v>45</v>
      </c>
      <c r="R9" s="33">
        <f>R8*S9/S8</f>
        <v>270000</v>
      </c>
      <c r="S9" s="36">
        <v>0.6</v>
      </c>
    </row>
    <row r="10" spans="1:19" s="33" customFormat="1" x14ac:dyDescent="0.2">
      <c r="A10" s="30">
        <v>13</v>
      </c>
      <c r="B10" s="31">
        <v>1314</v>
      </c>
      <c r="C10" s="30">
        <v>10</v>
      </c>
      <c r="D10" s="32">
        <v>500</v>
      </c>
      <c r="F10" s="30"/>
      <c r="G10" s="31"/>
      <c r="H10" s="30"/>
      <c r="I10" s="32"/>
      <c r="J10" s="34"/>
      <c r="K10" s="30"/>
      <c r="L10" s="31"/>
      <c r="M10" s="30"/>
      <c r="N10" s="32"/>
      <c r="Q10" s="29" t="s">
        <v>46</v>
      </c>
      <c r="R10" s="33">
        <v>100000</v>
      </c>
    </row>
    <row r="11" spans="1:19" s="33" customFormat="1" x14ac:dyDescent="0.2">
      <c r="A11" s="30"/>
      <c r="B11" s="31"/>
      <c r="C11" s="30">
        <v>13</v>
      </c>
      <c r="D11" s="32">
        <v>39</v>
      </c>
      <c r="F11" s="30"/>
      <c r="G11" s="31"/>
      <c r="H11" s="30"/>
      <c r="I11" s="32"/>
      <c r="J11" s="34"/>
      <c r="K11" s="30"/>
      <c r="L11" s="31"/>
      <c r="M11" s="30"/>
      <c r="N11" s="32"/>
      <c r="Q11" s="29" t="s">
        <v>1</v>
      </c>
      <c r="R11" s="33">
        <v>80000</v>
      </c>
    </row>
    <row r="12" spans="1:19" s="33" customFormat="1" x14ac:dyDescent="0.2">
      <c r="A12" s="30"/>
      <c r="B12" s="31"/>
      <c r="C12" s="30">
        <v>16</v>
      </c>
      <c r="D12" s="32">
        <v>810</v>
      </c>
      <c r="F12" s="30"/>
      <c r="G12" s="31"/>
      <c r="H12" s="30"/>
      <c r="I12" s="32"/>
      <c r="J12" s="34"/>
      <c r="K12" s="30"/>
      <c r="L12" s="31"/>
      <c r="M12" s="30"/>
      <c r="N12" s="32"/>
    </row>
    <row r="13" spans="1:19" s="33" customFormat="1" x14ac:dyDescent="0.2">
      <c r="A13" s="30"/>
      <c r="B13" s="31"/>
      <c r="C13" s="30">
        <v>17</v>
      </c>
      <c r="D13" s="32">
        <v>43450</v>
      </c>
      <c r="F13" s="30"/>
      <c r="G13" s="31"/>
      <c r="H13" s="30"/>
      <c r="I13" s="32"/>
      <c r="J13" s="34"/>
      <c r="K13" s="30"/>
      <c r="L13" s="31"/>
      <c r="M13" s="30"/>
      <c r="N13" s="32"/>
    </row>
    <row r="14" spans="1:19" x14ac:dyDescent="0.2">
      <c r="A14" s="10"/>
      <c r="B14" s="11"/>
      <c r="C14" s="10">
        <v>18</v>
      </c>
      <c r="D14" s="12">
        <v>900</v>
      </c>
      <c r="F14" s="10"/>
      <c r="G14" s="11"/>
      <c r="H14" s="10"/>
      <c r="I14" s="12"/>
      <c r="K14" s="10"/>
      <c r="L14" s="11"/>
      <c r="M14" s="10"/>
      <c r="N14" s="12"/>
    </row>
    <row r="15" spans="1:19" x14ac:dyDescent="0.2">
      <c r="A15" s="10"/>
      <c r="B15" s="11"/>
      <c r="C15" s="10">
        <v>18</v>
      </c>
      <c r="D15" s="12">
        <v>27000</v>
      </c>
      <c r="F15" s="10"/>
      <c r="G15" s="11"/>
      <c r="H15" s="10"/>
      <c r="I15" s="12"/>
      <c r="K15" s="10"/>
      <c r="L15" s="11"/>
      <c r="M15" s="10"/>
      <c r="N15" s="12"/>
    </row>
    <row r="16" spans="1:19" x14ac:dyDescent="0.2">
      <c r="A16" s="10"/>
      <c r="B16" s="11"/>
      <c r="C16" s="10"/>
      <c r="D16" s="12"/>
      <c r="F16" s="10"/>
      <c r="G16" s="11"/>
      <c r="H16" s="10"/>
      <c r="I16" s="12"/>
      <c r="K16" s="10"/>
      <c r="L16" s="11"/>
      <c r="M16" s="10"/>
      <c r="N16" s="12"/>
    </row>
    <row r="17" spans="1:16" ht="12.75" customHeight="1" x14ac:dyDescent="0.2">
      <c r="A17" s="6" t="str">
        <f>IF(B17&lt;&gt;"","EB","")</f>
        <v>EB</v>
      </c>
      <c r="B17" s="13">
        <f>IF(SUM(D2:D16)&gt;SUM(B2:B16),SUM(D2:D16)-SUM(B2:B16),"")</f>
        <v>14776</v>
      </c>
      <c r="C17" s="6" t="str">
        <f>IF(D17&lt;&gt;"","EB","")</f>
        <v/>
      </c>
      <c r="D17" s="14" t="str">
        <f>IF(SUM(B2:B16)&gt;SUM(D2:D16),SUM(B2:B16)-SUM(D2:D16),"")</f>
        <v/>
      </c>
      <c r="F17" s="15" t="str">
        <f>IF(G17&lt;&gt;"","EB","")</f>
        <v/>
      </c>
      <c r="G17" s="16" t="str">
        <f>IF(SUM(I2:I16)&gt;SUM(G2:G16),SUM(I2:I16)-SUM(G2:G16),"")</f>
        <v/>
      </c>
      <c r="H17" s="15" t="str">
        <f>IF(I17&lt;&gt;"","EB","")</f>
        <v>EB</v>
      </c>
      <c r="I17" s="17">
        <f>IF(SUM(G2:G16)&gt;SUM(I2:I16),SUM(G2:G16)-SUM(I2:I16),"")</f>
        <v>9800</v>
      </c>
      <c r="K17" s="6" t="str">
        <f>IF(L17&lt;&gt;"","EB","")</f>
        <v/>
      </c>
      <c r="L17" s="13" t="str">
        <f>IF(SUM(N2:N16)&gt;SUM(L2:L16),SUM(N2:N16)-SUM(L2:L16),"")</f>
        <v/>
      </c>
      <c r="M17" s="6" t="str">
        <f>IF(N17&lt;&gt;"","EB","")</f>
        <v>EB</v>
      </c>
      <c r="N17" s="14">
        <f>IF(SUM(L2:L16)&gt;SUM(N2:N16),SUM(L2:L16)-SUM(N2:N16),"")</f>
        <v>3460</v>
      </c>
    </row>
    <row r="18" spans="1:16" ht="13.5" thickBot="1" x14ac:dyDescent="0.25">
      <c r="A18" s="18"/>
      <c r="B18" s="19">
        <f>IF(A1&lt;&gt;"",SUM(B2:B17),"")</f>
        <v>190805</v>
      </c>
      <c r="C18" s="18"/>
      <c r="D18" s="20">
        <f>IF(A1&lt;&gt;"",SUM(D2:D17),"")</f>
        <v>190805</v>
      </c>
      <c r="F18" s="21"/>
      <c r="G18" s="22">
        <f>IF(F1&lt;&gt;"",SUM(G2:G17),"")</f>
        <v>9800</v>
      </c>
      <c r="H18" s="21"/>
      <c r="I18" s="23">
        <f>IF(F1&lt;&gt;"",SUM(I2:I17),"")</f>
        <v>9800</v>
      </c>
      <c r="K18" s="18"/>
      <c r="L18" s="19">
        <f>IF(K1&lt;&gt;"",SUM(L2:L17),"")</f>
        <v>3460</v>
      </c>
      <c r="M18" s="18"/>
      <c r="N18" s="20">
        <f>IF(K1&lt;&gt;"",SUM(N2:N17),"")</f>
        <v>3460</v>
      </c>
    </row>
    <row r="19" spans="1:16" ht="13.5" thickTop="1" x14ac:dyDescent="0.2"/>
    <row r="20" spans="1:16" ht="27.95" customHeight="1" thickBot="1" x14ac:dyDescent="0.25">
      <c r="A20" s="38" t="str">
        <f>IF(Accounts!A6&lt;&gt;"",Accounts!A6,"")</f>
        <v>VAT refund on purchases</v>
      </c>
      <c r="B20" s="38"/>
      <c r="C20" s="38"/>
      <c r="D20" s="38"/>
      <c r="F20" s="38" t="str">
        <f>IF(Accounts!A7&lt;&gt;"",Accounts!A7,"")</f>
        <v>VAT refund on investments &amp; other expenses</v>
      </c>
      <c r="G20" s="38"/>
      <c r="H20" s="38"/>
      <c r="I20" s="38"/>
      <c r="K20" s="38" t="str">
        <f>IF(Accounts!A8&lt;&gt;"",Accounts!A8,"")</f>
        <v/>
      </c>
      <c r="L20" s="38"/>
      <c r="M20" s="38"/>
      <c r="N20" s="38"/>
      <c r="P20" s="5">
        <f>450000*60%</f>
        <v>270000</v>
      </c>
    </row>
    <row r="21" spans="1:16" x14ac:dyDescent="0.2">
      <c r="A21" s="7" t="str">
        <f>IF(B21&lt;&gt;"","OB","")</f>
        <v>OB</v>
      </c>
      <c r="B21" s="8">
        <f>IF(Accounts!B6&lt;&gt;"",Accounts!B6,"")</f>
        <v>2690</v>
      </c>
      <c r="C21" s="7" t="str">
        <f>IF(D21&lt;&gt;"","OB","")</f>
        <v/>
      </c>
      <c r="D21" s="9" t="str">
        <f>IF(Accounts!C6&lt;&gt;"",Accounts!C6,"")</f>
        <v/>
      </c>
      <c r="F21" s="7" t="str">
        <f>IF(G21&lt;&gt;"","OB","")</f>
        <v>OB</v>
      </c>
      <c r="G21" s="8">
        <f>IF(Accounts!B7&lt;&gt;"",Accounts!B7,"")</f>
        <v>1365</v>
      </c>
      <c r="H21" s="7" t="str">
        <f>IF(I21&lt;&gt;"","OB","")</f>
        <v/>
      </c>
      <c r="I21" s="9" t="str">
        <f>IF(Accounts!C7&lt;&gt;"",Accounts!C7,"")</f>
        <v/>
      </c>
      <c r="K21" s="7" t="str">
        <f>IF(L21&lt;&gt;"","OB","")</f>
        <v/>
      </c>
      <c r="L21" s="8" t="str">
        <f>IF(Accounts!B8&lt;&gt;"",Accounts!B8,"")</f>
        <v/>
      </c>
      <c r="M21" s="7" t="str">
        <f>IF(N21&lt;&gt;"","OB","")</f>
        <v/>
      </c>
      <c r="N21" s="9" t="str">
        <f>IF(Accounts!C8&lt;&gt;"",Accounts!C8,"")</f>
        <v/>
      </c>
    </row>
    <row r="22" spans="1:16" x14ac:dyDescent="0.2">
      <c r="A22" s="10">
        <v>5</v>
      </c>
      <c r="B22" s="11">
        <v>130</v>
      </c>
      <c r="C22" s="10">
        <v>7</v>
      </c>
      <c r="D22" s="12">
        <v>7</v>
      </c>
      <c r="F22" s="10">
        <v>3</v>
      </c>
      <c r="G22" s="11">
        <v>2079</v>
      </c>
      <c r="H22" s="10"/>
      <c r="I22" s="12"/>
      <c r="K22" s="10"/>
      <c r="L22" s="11"/>
      <c r="M22" s="10"/>
      <c r="N22" s="12"/>
    </row>
    <row r="23" spans="1:16" x14ac:dyDescent="0.2">
      <c r="A23" s="10">
        <v>5</v>
      </c>
      <c r="B23" s="11">
        <v>31</v>
      </c>
      <c r="C23" s="10"/>
      <c r="D23" s="12"/>
      <c r="F23" s="10">
        <v>9</v>
      </c>
      <c r="G23" s="11">
        <v>1155</v>
      </c>
      <c r="H23" s="10"/>
      <c r="I23" s="12"/>
      <c r="K23" s="10"/>
      <c r="L23" s="11"/>
      <c r="M23" s="10"/>
      <c r="N23" s="12"/>
    </row>
    <row r="24" spans="1:16" x14ac:dyDescent="0.2">
      <c r="A24" s="10">
        <v>6</v>
      </c>
      <c r="B24" s="11">
        <v>75</v>
      </c>
      <c r="C24" s="10"/>
      <c r="D24" s="12"/>
      <c r="F24" s="10">
        <v>16</v>
      </c>
      <c r="G24" s="11">
        <v>58</v>
      </c>
      <c r="H24" s="10"/>
      <c r="I24" s="12"/>
      <c r="K24" s="10"/>
      <c r="L24" s="11"/>
      <c r="M24" s="10"/>
      <c r="N24" s="12"/>
    </row>
    <row r="25" spans="1:16" x14ac:dyDescent="0.2">
      <c r="A25" s="10">
        <v>6</v>
      </c>
      <c r="B25" s="11">
        <v>19</v>
      </c>
      <c r="C25" s="10"/>
      <c r="D25" s="12"/>
      <c r="F25" s="10"/>
      <c r="G25" s="11"/>
      <c r="H25" s="10"/>
      <c r="I25" s="12"/>
      <c r="K25" s="10"/>
      <c r="L25" s="11"/>
      <c r="M25" s="10"/>
      <c r="N25" s="12"/>
    </row>
    <row r="26" spans="1:16" x14ac:dyDescent="0.2">
      <c r="A26" s="10"/>
      <c r="B26" s="11"/>
      <c r="C26" s="10">
        <v>19</v>
      </c>
      <c r="D26" s="12">
        <v>2938</v>
      </c>
      <c r="F26" s="10"/>
      <c r="G26" s="11"/>
      <c r="H26" s="10">
        <v>19</v>
      </c>
      <c r="I26" s="12">
        <v>4657</v>
      </c>
      <c r="K26" s="10"/>
      <c r="L26" s="11"/>
      <c r="M26" s="10"/>
      <c r="N26" s="12"/>
    </row>
    <row r="27" spans="1:16" x14ac:dyDescent="0.2">
      <c r="A27" s="10"/>
      <c r="B27" s="11"/>
      <c r="C27" s="10"/>
      <c r="D27" s="12"/>
      <c r="F27" s="10"/>
      <c r="G27" s="11"/>
      <c r="H27" s="10"/>
      <c r="I27" s="12"/>
      <c r="K27" s="10"/>
      <c r="L27" s="11"/>
      <c r="M27" s="10"/>
      <c r="N27" s="12"/>
    </row>
    <row r="28" spans="1:16" ht="12.75" customHeight="1" x14ac:dyDescent="0.2">
      <c r="A28" s="6" t="str">
        <f>IF(B28&lt;&gt;"","EB","")</f>
        <v/>
      </c>
      <c r="B28" s="13" t="str">
        <f>IF(SUM(D21:D27)&gt;SUM(B21:B27),SUM(D21:D27)-SUM(B21:B27),"")</f>
        <v/>
      </c>
      <c r="C28" s="6" t="str">
        <f>IF(D28&lt;&gt;"","EB","")</f>
        <v/>
      </c>
      <c r="D28" s="14" t="str">
        <f>IF(SUM(B21:B27)&gt;SUM(D21:D27),SUM(B21:B27)-SUM(D21:D27),"")</f>
        <v/>
      </c>
      <c r="F28" s="6" t="str">
        <f>IF(G28&lt;&gt;"","EB","")</f>
        <v/>
      </c>
      <c r="G28" s="13" t="str">
        <f>IF(SUM(I21:I27)&gt;SUM(G21:G27),SUM(I21:I27)-SUM(G21:G27),"")</f>
        <v/>
      </c>
      <c r="H28" s="6" t="str">
        <f>IF(I28&lt;&gt;"","EB","")</f>
        <v/>
      </c>
      <c r="I28" s="14" t="str">
        <f>IF(SUM(G21:G27)&gt;SUM(I21:I27),SUM(G21:G27)-SUM(I21:I27),"")</f>
        <v/>
      </c>
      <c r="K28" s="6" t="str">
        <f>IF(L28&lt;&gt;"","EB","")</f>
        <v/>
      </c>
      <c r="L28" s="13" t="str">
        <f>IF(SUM(N21:N27)&gt;SUM(L21:L27),SUM(N21:N27)-SUM(L21:L27),"")</f>
        <v/>
      </c>
      <c r="M28" s="6" t="str">
        <f>IF(N28&lt;&gt;"","EB","")</f>
        <v/>
      </c>
      <c r="N28" s="14" t="str">
        <f>IF(SUM(L21:L27)&gt;SUM(N21:N27),SUM(L21:L27)-SUM(N21:N27),"")</f>
        <v/>
      </c>
    </row>
    <row r="29" spans="1:16" ht="13.5" thickBot="1" x14ac:dyDescent="0.25">
      <c r="A29" s="18"/>
      <c r="B29" s="19">
        <f>IF(A20&lt;&gt;"",SUM(B21:B28),"")</f>
        <v>2945</v>
      </c>
      <c r="C29" s="18"/>
      <c r="D29" s="20">
        <f>IF(A20&lt;&gt;"",SUM(D21:D28),"")</f>
        <v>2945</v>
      </c>
      <c r="F29" s="18"/>
      <c r="G29" s="19">
        <f>IF(F20&lt;&gt;"",SUM(G21:G28),"")</f>
        <v>4657</v>
      </c>
      <c r="H29" s="18"/>
      <c r="I29" s="20">
        <f>IF(F20&lt;&gt;"",SUM(I21:I28),"")</f>
        <v>4657</v>
      </c>
      <c r="K29" s="18"/>
      <c r="L29" s="19" t="str">
        <f>IF(K20&lt;&gt;"",SUM(L21:L28),"")</f>
        <v/>
      </c>
      <c r="M29" s="18"/>
      <c r="N29" s="20" t="str">
        <f>IF(K20&lt;&gt;"",SUM(N21:N28),"")</f>
        <v/>
      </c>
    </row>
    <row r="30" spans="1:16" ht="13.5" thickTop="1" x14ac:dyDescent="0.2"/>
    <row r="31" spans="1:16" ht="27.95" customHeight="1" thickBot="1" x14ac:dyDescent="0.25">
      <c r="A31" s="38" t="str">
        <f>IF(Accounts!A9&lt;&gt;"",Accounts!A9,"")</f>
        <v>Stock of beverage</v>
      </c>
      <c r="B31" s="38"/>
      <c r="C31" s="38"/>
      <c r="D31" s="38"/>
      <c r="F31" s="38" t="str">
        <f>IF(Accounts!A10&lt;&gt;"",Accounts!A10,"")</f>
        <v>Stock of food</v>
      </c>
      <c r="G31" s="38"/>
      <c r="H31" s="38"/>
      <c r="I31" s="38"/>
      <c r="K31" s="38" t="str">
        <f>IF(Accounts!A11&lt;&gt;"",Accounts!A11,"")</f>
        <v/>
      </c>
      <c r="L31" s="38"/>
      <c r="M31" s="38"/>
      <c r="N31" s="38"/>
    </row>
    <row r="32" spans="1:16" x14ac:dyDescent="0.2">
      <c r="A32" s="7" t="str">
        <f>IF(B32&lt;&gt;"","OB","")</f>
        <v>OB</v>
      </c>
      <c r="B32" s="8">
        <f>IF(Accounts!B9&lt;&gt;"",Accounts!B9,"")</f>
        <v>26800</v>
      </c>
      <c r="C32" s="7" t="str">
        <f>IF(D32&lt;&gt;"","OB","")</f>
        <v/>
      </c>
      <c r="D32" s="9" t="str">
        <f>IF(Accounts!C9&lt;&gt;"",Accounts!C9,"")</f>
        <v/>
      </c>
      <c r="F32" s="7" t="str">
        <f>IF(G32&lt;&gt;"","OB","")</f>
        <v>OB</v>
      </c>
      <c r="G32" s="8">
        <f>IF(Accounts!B10&lt;&gt;"",Accounts!B10,"")</f>
        <v>2200</v>
      </c>
      <c r="H32" s="7" t="str">
        <f>IF(I32&lt;&gt;"","OB","")</f>
        <v/>
      </c>
      <c r="I32" s="9" t="str">
        <f>IF(Accounts!C10&lt;&gt;"",Accounts!C10,"")</f>
        <v/>
      </c>
      <c r="K32" s="7" t="str">
        <f>IF(L32&lt;&gt;"","OB","")</f>
        <v/>
      </c>
      <c r="L32" s="8" t="str">
        <f>IF(Accounts!B11&lt;&gt;"",Accounts!B11,"")</f>
        <v/>
      </c>
      <c r="M32" s="7" t="str">
        <f>IF(N32&lt;&gt;"","OB","")</f>
        <v/>
      </c>
      <c r="N32" s="9" t="str">
        <f>IF(Accounts!C11&lt;&gt;"",Accounts!C11,"")</f>
        <v/>
      </c>
    </row>
    <row r="33" spans="1:15" x14ac:dyDescent="0.2">
      <c r="A33" s="10">
        <v>5</v>
      </c>
      <c r="B33" s="11">
        <v>1281</v>
      </c>
      <c r="C33" s="10">
        <v>5</v>
      </c>
      <c r="D33" s="12">
        <v>31</v>
      </c>
      <c r="F33" s="10"/>
      <c r="G33" s="11"/>
      <c r="H33" s="10"/>
      <c r="I33" s="12"/>
      <c r="K33" s="10"/>
      <c r="L33" s="11"/>
      <c r="M33" s="10"/>
      <c r="N33" s="12"/>
    </row>
    <row r="34" spans="1:15" x14ac:dyDescent="0.2">
      <c r="A34" s="10">
        <v>6</v>
      </c>
      <c r="B34" s="11">
        <v>980</v>
      </c>
      <c r="C34" s="10">
        <v>6</v>
      </c>
      <c r="D34" s="12">
        <v>19</v>
      </c>
      <c r="F34" s="10"/>
      <c r="G34" s="11"/>
      <c r="H34" s="10"/>
      <c r="I34" s="12"/>
      <c r="K34" s="10"/>
      <c r="L34" s="11"/>
      <c r="M34" s="10"/>
      <c r="N34" s="12"/>
      <c r="O34" s="5">
        <f>2000*0.49</f>
        <v>980</v>
      </c>
    </row>
    <row r="35" spans="1:15" x14ac:dyDescent="0.2">
      <c r="A35" s="30">
        <v>6</v>
      </c>
      <c r="B35" s="31">
        <v>60</v>
      </c>
      <c r="C35" s="30">
        <v>11</v>
      </c>
      <c r="D35" s="32">
        <v>314</v>
      </c>
      <c r="F35" s="10"/>
      <c r="G35" s="11"/>
      <c r="H35" s="10"/>
      <c r="I35" s="12"/>
      <c r="K35" s="10"/>
      <c r="L35" s="11"/>
      <c r="M35" s="10"/>
      <c r="N35" s="12"/>
    </row>
    <row r="36" spans="1:15" x14ac:dyDescent="0.2">
      <c r="A36" s="30">
        <v>6</v>
      </c>
      <c r="B36" s="31">
        <v>269</v>
      </c>
      <c r="C36" s="30">
        <v>11</v>
      </c>
      <c r="D36" s="32">
        <v>2670</v>
      </c>
      <c r="F36" s="10"/>
      <c r="G36" s="11"/>
      <c r="H36" s="10"/>
      <c r="I36" s="12"/>
      <c r="K36" s="10"/>
      <c r="L36" s="11"/>
      <c r="M36" s="10"/>
      <c r="N36" s="12"/>
    </row>
    <row r="37" spans="1:15" x14ac:dyDescent="0.2">
      <c r="A37" s="30"/>
      <c r="B37" s="31"/>
      <c r="C37" s="30">
        <v>12</v>
      </c>
      <c r="D37" s="32">
        <v>150</v>
      </c>
      <c r="F37" s="10"/>
      <c r="G37" s="11"/>
      <c r="H37" s="26">
        <v>21</v>
      </c>
      <c r="I37" s="12">
        <v>200</v>
      </c>
      <c r="K37" s="10"/>
      <c r="L37" s="11"/>
      <c r="M37" s="10"/>
      <c r="N37" s="12"/>
    </row>
    <row r="38" spans="1:15" x14ac:dyDescent="0.2">
      <c r="A38" s="30"/>
      <c r="B38" s="31"/>
      <c r="C38" s="30">
        <v>13</v>
      </c>
      <c r="D38" s="32">
        <v>56</v>
      </c>
      <c r="F38" s="10"/>
      <c r="G38" s="11"/>
      <c r="H38" s="10"/>
      <c r="I38" s="12"/>
      <c r="K38" s="10"/>
      <c r="L38" s="11"/>
      <c r="M38" s="10"/>
      <c r="N38" s="12"/>
    </row>
    <row r="39" spans="1:15" x14ac:dyDescent="0.2">
      <c r="A39" s="30"/>
      <c r="B39" s="31"/>
      <c r="C39" s="30">
        <v>13</v>
      </c>
      <c r="D39" s="32">
        <v>60</v>
      </c>
      <c r="F39" s="10"/>
      <c r="G39" s="11"/>
      <c r="H39" s="10"/>
      <c r="I39" s="12"/>
      <c r="K39" s="10"/>
      <c r="L39" s="11"/>
      <c r="M39" s="10"/>
      <c r="N39" s="12"/>
    </row>
    <row r="40" spans="1:15" x14ac:dyDescent="0.2">
      <c r="A40" s="30"/>
      <c r="B40" s="31"/>
      <c r="C40" s="30">
        <v>14</v>
      </c>
      <c r="D40" s="32">
        <v>250</v>
      </c>
      <c r="F40" s="10"/>
      <c r="G40" s="11"/>
      <c r="H40" s="10"/>
      <c r="I40" s="12"/>
      <c r="K40" s="10"/>
      <c r="L40" s="11"/>
      <c r="M40" s="10"/>
      <c r="N40" s="12"/>
    </row>
    <row r="41" spans="1:15" x14ac:dyDescent="0.2">
      <c r="A41" s="30"/>
      <c r="B41" s="31"/>
      <c r="C41" s="30">
        <v>20</v>
      </c>
      <c r="D41" s="32">
        <v>60</v>
      </c>
      <c r="F41" s="10"/>
      <c r="G41" s="11"/>
      <c r="H41" s="10"/>
      <c r="I41" s="12"/>
      <c r="K41" s="10"/>
      <c r="L41" s="11"/>
      <c r="M41" s="10"/>
      <c r="N41" s="12"/>
    </row>
    <row r="42" spans="1:15" ht="12.75" customHeight="1" x14ac:dyDescent="0.2">
      <c r="A42" s="6" t="str">
        <f>IF(B42&lt;&gt;"","EB","")</f>
        <v/>
      </c>
      <c r="B42" s="13" t="str">
        <f>IF(SUM(D32:D41)&gt;SUM(B32:B41),SUM(D32:D41)-SUM(B32:B41),"")</f>
        <v/>
      </c>
      <c r="C42" s="6" t="str">
        <f>IF(D42&lt;&gt;"","EB","")</f>
        <v>EB</v>
      </c>
      <c r="D42" s="14">
        <f>IF(SUM(B32:B41)&gt;SUM(D32:D41),SUM(B32:B41)-SUM(D32:D41),"")</f>
        <v>25780</v>
      </c>
      <c r="F42" s="6" t="str">
        <f>IF(G42&lt;&gt;"","EB","")</f>
        <v/>
      </c>
      <c r="G42" s="13" t="str">
        <f>IF(SUM(I32:I41)&gt;SUM(G32:G41),SUM(I32:I41)-SUM(G32:G41),"")</f>
        <v/>
      </c>
      <c r="H42" s="6" t="str">
        <f>IF(I42&lt;&gt;"","EB","")</f>
        <v>EB</v>
      </c>
      <c r="I42" s="14">
        <f>IF(SUM(G32:G41)&gt;SUM(I32:I41),SUM(G32:G41)-SUM(I32:I41),"")</f>
        <v>2000</v>
      </c>
      <c r="K42" s="6" t="str">
        <f>IF(L42&lt;&gt;"","EB","")</f>
        <v/>
      </c>
      <c r="L42" s="13" t="str">
        <f>IF(SUM(N32:N41)&gt;SUM(L32:L41),SUM(N32:N41)-SUM(L32:L41),"")</f>
        <v/>
      </c>
      <c r="M42" s="6" t="str">
        <f>IF(N42&lt;&gt;"","EB","")</f>
        <v/>
      </c>
      <c r="N42" s="14" t="str">
        <f>IF(SUM(L32:L41)&gt;SUM(N32:N41),SUM(L32:L41)-SUM(N32:N41),"")</f>
        <v/>
      </c>
    </row>
    <row r="43" spans="1:15" ht="13.5" thickBot="1" x14ac:dyDescent="0.25">
      <c r="A43" s="18"/>
      <c r="B43" s="19">
        <f>IF(A31&lt;&gt;"",SUM(B32:B42),"")</f>
        <v>29390</v>
      </c>
      <c r="C43" s="18"/>
      <c r="D43" s="20">
        <f>IF(A31&lt;&gt;"",SUM(D32:D42),"")</f>
        <v>29390</v>
      </c>
      <c r="F43" s="18"/>
      <c r="G43" s="19">
        <f>IF(F31&lt;&gt;"",SUM(G32:G42),"")</f>
        <v>2200</v>
      </c>
      <c r="H43" s="18"/>
      <c r="I43" s="20">
        <f>IF(F31&lt;&gt;"",SUM(I32:I42),"")</f>
        <v>2200</v>
      </c>
      <c r="K43" s="18"/>
      <c r="L43" s="19" t="str">
        <f>IF(K31&lt;&gt;"",SUM(L32:L42),"")</f>
        <v/>
      </c>
      <c r="M43" s="18"/>
      <c r="N43" s="20" t="str">
        <f>IF(K31&lt;&gt;"",SUM(N32:N42),"")</f>
        <v/>
      </c>
    </row>
    <row r="44" spans="1:15" ht="13.5" customHeight="1" thickTop="1" x14ac:dyDescent="0.2"/>
    <row r="45" spans="1:15" ht="27.95" customHeight="1" thickBot="1" x14ac:dyDescent="0.25">
      <c r="A45" s="38" t="str">
        <f>IF(Accounts!A12&lt;&gt;"",Accounts!A12,"")</f>
        <v>Furniture</v>
      </c>
      <c r="B45" s="38"/>
      <c r="C45" s="38"/>
      <c r="D45" s="38"/>
      <c r="F45" s="38" t="str">
        <f>IF(Accounts!A13&lt;&gt;"",Accounts!A13,"")</f>
        <v>Equipment and machines</v>
      </c>
      <c r="G45" s="38"/>
      <c r="H45" s="38"/>
      <c r="I45" s="38"/>
      <c r="K45" s="38" t="str">
        <f>IF(Accounts!A14&lt;&gt;"",Accounts!A14,"")</f>
        <v>Company vehicle</v>
      </c>
      <c r="L45" s="38"/>
      <c r="M45" s="38"/>
      <c r="N45" s="38"/>
    </row>
    <row r="46" spans="1:15" x14ac:dyDescent="0.2">
      <c r="A46" s="7" t="str">
        <f>IF(B46&lt;&gt;"","OB","")</f>
        <v>OB</v>
      </c>
      <c r="B46" s="8">
        <f>IF(Accounts!B12&lt;&gt;"",Accounts!B12,"")</f>
        <v>22500</v>
      </c>
      <c r="C46" s="7" t="str">
        <f>IF(D46&lt;&gt;"","OB","")</f>
        <v/>
      </c>
      <c r="D46" s="9" t="str">
        <f>IF(Accounts!C12&lt;&gt;"",Accounts!C12,"")</f>
        <v/>
      </c>
      <c r="F46" s="7" t="str">
        <f>IF(G46&lt;&gt;"","OB","")</f>
        <v>OB</v>
      </c>
      <c r="G46" s="8">
        <f>IF(Accounts!B13&lt;&gt;"",Accounts!B13,"")</f>
        <v>3980</v>
      </c>
      <c r="H46" s="7" t="str">
        <f>IF(I46&lt;&gt;"","OB","")</f>
        <v/>
      </c>
      <c r="I46" s="9" t="str">
        <f>IF(Accounts!C13&lt;&gt;"",Accounts!C13,"")</f>
        <v/>
      </c>
      <c r="K46" s="7" t="str">
        <f>IF(L46&lt;&gt;"","OB","")</f>
        <v>OB</v>
      </c>
      <c r="L46" s="8">
        <f>IF(Accounts!B14&lt;&gt;"",Accounts!B14,"")</f>
        <v>15300</v>
      </c>
      <c r="M46" s="7" t="str">
        <f>IF(N46&lt;&gt;"","OB","")</f>
        <v/>
      </c>
      <c r="N46" s="9" t="str">
        <f>IF(Accounts!C14&lt;&gt;"",Accounts!C14,"")</f>
        <v/>
      </c>
    </row>
    <row r="47" spans="1:15" x14ac:dyDescent="0.2">
      <c r="A47" s="10">
        <v>2</v>
      </c>
      <c r="B47" s="11">
        <v>1787</v>
      </c>
      <c r="C47" s="10">
        <v>2</v>
      </c>
      <c r="D47" s="12">
        <v>25000</v>
      </c>
      <c r="F47" s="10"/>
      <c r="G47" s="11"/>
      <c r="H47" s="10"/>
      <c r="I47" s="12"/>
      <c r="K47" s="10"/>
      <c r="L47" s="11"/>
      <c r="M47" s="10"/>
      <c r="N47" s="12"/>
    </row>
    <row r="48" spans="1:15" x14ac:dyDescent="0.2">
      <c r="A48" s="10">
        <v>2</v>
      </c>
      <c r="B48" s="11">
        <v>713</v>
      </c>
      <c r="C48" s="10"/>
      <c r="D48" s="12"/>
      <c r="F48" s="10"/>
      <c r="G48" s="11"/>
      <c r="H48" s="10"/>
      <c r="I48" s="12"/>
      <c r="K48" s="10"/>
      <c r="L48" s="11"/>
      <c r="M48" s="10"/>
      <c r="N48" s="12"/>
    </row>
    <row r="49" spans="1:14" x14ac:dyDescent="0.2">
      <c r="A49" s="10">
        <v>3</v>
      </c>
      <c r="B49" s="11">
        <v>29079</v>
      </c>
      <c r="C49" s="10">
        <v>3</v>
      </c>
      <c r="D49" s="12">
        <v>2079</v>
      </c>
      <c r="F49" s="10"/>
      <c r="G49" s="11"/>
      <c r="H49" s="10"/>
      <c r="I49" s="12"/>
      <c r="K49" s="10"/>
      <c r="L49" s="11"/>
      <c r="M49" s="10"/>
      <c r="N49" s="12"/>
    </row>
    <row r="50" spans="1:14" x14ac:dyDescent="0.2">
      <c r="A50" s="10"/>
      <c r="B50" s="11"/>
      <c r="C50" s="10"/>
      <c r="D50" s="12"/>
      <c r="F50" s="10"/>
      <c r="G50" s="11"/>
      <c r="H50" s="10"/>
      <c r="I50" s="12"/>
      <c r="K50" s="10"/>
      <c r="L50" s="11"/>
      <c r="M50" s="10"/>
      <c r="N50" s="12"/>
    </row>
    <row r="51" spans="1:14" ht="12.75" customHeight="1" x14ac:dyDescent="0.2">
      <c r="A51" s="6" t="str">
        <f>IF(B51&lt;&gt;"","EB","")</f>
        <v/>
      </c>
      <c r="B51" s="13" t="str">
        <f>IF(SUM(D46:D50)&gt;SUM(B46:B50),SUM(D46:D50)-SUM(B46:B50),"")</f>
        <v/>
      </c>
      <c r="C51" s="6" t="str">
        <f>IF(D51&lt;&gt;"","EB","")</f>
        <v>EB</v>
      </c>
      <c r="D51" s="14">
        <f>IF(SUM(B46:B50)&gt;SUM(D46:D50),SUM(B46:B50)-SUM(D46:D50),"")</f>
        <v>27000</v>
      </c>
      <c r="F51" s="6" t="str">
        <f>IF(G51&lt;&gt;"","EB","")</f>
        <v/>
      </c>
      <c r="G51" s="13" t="str">
        <f>IF(SUM(I46:I50)&gt;SUM(G46:G50),SUM(I46:I50)-SUM(G46:G50),"")</f>
        <v/>
      </c>
      <c r="H51" s="6" t="str">
        <f>IF(I51&lt;&gt;"","EB","")</f>
        <v>EB</v>
      </c>
      <c r="I51" s="14">
        <f>IF(SUM(G46:G50)&gt;SUM(I46:I50),SUM(G46:G50)-SUM(I46:I50),"")</f>
        <v>3980</v>
      </c>
      <c r="K51" s="6" t="str">
        <f>IF(L51&lt;&gt;"","EB","")</f>
        <v/>
      </c>
      <c r="L51" s="13" t="str">
        <f>IF(SUM(N46:N50)&gt;SUM(L46:L50),SUM(N46:N50)-SUM(L46:L50),"")</f>
        <v/>
      </c>
      <c r="M51" s="6" t="str">
        <f>IF(N51&lt;&gt;"","EB","")</f>
        <v>EB</v>
      </c>
      <c r="N51" s="14">
        <f>IF(SUM(L46:L50)&gt;SUM(N46:N50),SUM(L46:L50)-SUM(N46:N50),"")</f>
        <v>15300</v>
      </c>
    </row>
    <row r="52" spans="1:14" ht="13.5" thickBot="1" x14ac:dyDescent="0.25">
      <c r="A52" s="18"/>
      <c r="B52" s="19">
        <f>IF(A45&lt;&gt;"",SUM(B46:B51),"")</f>
        <v>54079</v>
      </c>
      <c r="C52" s="18"/>
      <c r="D52" s="20">
        <f>IF(A45&lt;&gt;"",SUM(D46:D51),"")</f>
        <v>54079</v>
      </c>
      <c r="F52" s="18"/>
      <c r="G52" s="19">
        <f>IF(F45&lt;&gt;"",SUM(G46:G51),"")</f>
        <v>3980</v>
      </c>
      <c r="H52" s="18"/>
      <c r="I52" s="20">
        <f>IF(F45&lt;&gt;"",SUM(I46:I51),"")</f>
        <v>3980</v>
      </c>
      <c r="K52" s="18"/>
      <c r="L52" s="19">
        <f>IF(K45&lt;&gt;"",SUM(L46:L51),"")</f>
        <v>15300</v>
      </c>
      <c r="M52" s="18"/>
      <c r="N52" s="20">
        <f>IF(K45&lt;&gt;"",SUM(N46:N51),"")</f>
        <v>15300</v>
      </c>
    </row>
    <row r="53" spans="1:14" ht="13.5" thickTop="1" x14ac:dyDescent="0.2"/>
    <row r="54" spans="1:14" ht="27.95" customHeight="1" thickBot="1" x14ac:dyDescent="0.25">
      <c r="A54" s="38" t="str">
        <f>IF(Accounts!A15&lt;&gt;"",Accounts!A15,"")</f>
        <v/>
      </c>
      <c r="B54" s="38"/>
      <c r="C54" s="38"/>
      <c r="D54" s="38"/>
      <c r="F54" s="38" t="str">
        <f>IF(Accounts!A16&lt;&gt;"",Accounts!A16,"")</f>
        <v>Commercial premises (restaurant)</v>
      </c>
      <c r="G54" s="38"/>
      <c r="H54" s="38"/>
      <c r="I54" s="38"/>
      <c r="K54" s="38" t="str">
        <f>IF(Accounts!A17&lt;&gt;"",Accounts!A17,"")</f>
        <v>Various fixed assets</v>
      </c>
      <c r="L54" s="38"/>
      <c r="M54" s="38"/>
      <c r="N54" s="38"/>
    </row>
    <row r="55" spans="1:14" x14ac:dyDescent="0.2">
      <c r="A55" s="7" t="str">
        <f>IF(B55&lt;&gt;"","OB","")</f>
        <v/>
      </c>
      <c r="B55" s="8" t="str">
        <f>IF(Accounts!B15&lt;&gt;"",Accounts!B15,"")</f>
        <v/>
      </c>
      <c r="C55" s="7" t="str">
        <f>IF(D55&lt;&gt;"","OB","")</f>
        <v/>
      </c>
      <c r="D55" s="9" t="str">
        <f>IF(Accounts!C15&lt;&gt;"",Accounts!C15,"")</f>
        <v/>
      </c>
      <c r="F55" s="7" t="str">
        <f>IF(G55&lt;&gt;"","OB","")</f>
        <v/>
      </c>
      <c r="G55" s="8" t="str">
        <f>IF(Accounts!B16&lt;&gt;"",Accounts!B16,"")</f>
        <v/>
      </c>
      <c r="H55" s="7" t="str">
        <f>IF(I55&lt;&gt;"","OB","")</f>
        <v/>
      </c>
      <c r="I55" s="9" t="str">
        <f>IF(Accounts!C16&lt;&gt;"",Accounts!C16,"")</f>
        <v/>
      </c>
      <c r="K55" s="7" t="str">
        <f>IF(L55&lt;&gt;"","OB","")</f>
        <v/>
      </c>
      <c r="L55" s="8" t="str">
        <f>IF(Accounts!B18&lt;&gt;"",Accounts!B18,"")</f>
        <v/>
      </c>
      <c r="M55" s="7" t="str">
        <f>IF(N55&lt;&gt;"","OB","")</f>
        <v/>
      </c>
      <c r="N55" s="9" t="str">
        <f>IF(Accounts!C18&lt;&gt;"",Accounts!C18,"")</f>
        <v/>
      </c>
    </row>
    <row r="56" spans="1:14" x14ac:dyDescent="0.2">
      <c r="A56" s="10"/>
      <c r="B56" s="11"/>
      <c r="C56" s="10"/>
      <c r="D56" s="12"/>
      <c r="F56" s="10">
        <v>1</v>
      </c>
      <c r="G56" s="11">
        <v>450000</v>
      </c>
      <c r="H56" s="10"/>
      <c r="I56" s="12"/>
      <c r="K56" s="10"/>
      <c r="L56" s="11"/>
      <c r="M56" s="10"/>
      <c r="N56" s="12"/>
    </row>
    <row r="57" spans="1:14" x14ac:dyDescent="0.2">
      <c r="A57" s="10"/>
      <c r="B57" s="11"/>
      <c r="C57" s="10"/>
      <c r="D57" s="12"/>
      <c r="F57" s="10">
        <v>1</v>
      </c>
      <c r="G57" s="11">
        <v>19000</v>
      </c>
      <c r="H57" s="10"/>
      <c r="I57" s="12"/>
      <c r="K57" s="10"/>
      <c r="L57" s="11"/>
      <c r="M57" s="10"/>
      <c r="N57" s="12"/>
    </row>
    <row r="58" spans="1:14" x14ac:dyDescent="0.2">
      <c r="A58" s="10"/>
      <c r="B58" s="11"/>
      <c r="C58" s="10"/>
      <c r="D58" s="12"/>
      <c r="F58" s="10"/>
      <c r="G58" s="11"/>
      <c r="H58" s="10"/>
      <c r="I58" s="12"/>
      <c r="K58" s="10"/>
      <c r="L58" s="11"/>
      <c r="M58" s="10"/>
      <c r="N58" s="12"/>
    </row>
    <row r="59" spans="1:14" x14ac:dyDescent="0.2">
      <c r="A59" s="10"/>
      <c r="B59" s="11"/>
      <c r="C59" s="10"/>
      <c r="D59" s="12"/>
      <c r="F59" s="10"/>
      <c r="G59" s="11"/>
      <c r="H59" s="10"/>
      <c r="I59" s="12"/>
      <c r="K59" s="10"/>
      <c r="L59" s="11"/>
      <c r="M59" s="10"/>
      <c r="N59" s="12"/>
    </row>
    <row r="60" spans="1:14" ht="12.75" customHeight="1" x14ac:dyDescent="0.2">
      <c r="A60" s="6" t="str">
        <f>IF(B60&lt;&gt;"","EB","")</f>
        <v/>
      </c>
      <c r="B60" s="13" t="str">
        <f>IF(SUM(D55:D59)&gt;SUM(B55:B59),SUM(D55:D59)-SUM(B55:B59),"")</f>
        <v/>
      </c>
      <c r="C60" s="6" t="str">
        <f>IF(D60&lt;&gt;"","EB","")</f>
        <v/>
      </c>
      <c r="D60" s="14" t="str">
        <f>IF(SUM(B55:B59)&gt;SUM(D55:D59),SUM(B55:B59)-SUM(D55:D59),"")</f>
        <v/>
      </c>
      <c r="F60" s="6" t="str">
        <f>IF(G60&lt;&gt;"","EB","")</f>
        <v/>
      </c>
      <c r="G60" s="13" t="str">
        <f>IF(SUM(I55:I59)&gt;SUM(G55:G59),SUM(I55:I59)-SUM(G55:G59),"")</f>
        <v/>
      </c>
      <c r="H60" s="6" t="str">
        <f>IF(I60&lt;&gt;"","EB","")</f>
        <v>EB</v>
      </c>
      <c r="I60" s="14">
        <f>IF(SUM(G55:G59)&gt;SUM(I55:I59),SUM(G55:G59)-SUM(I55:I59),"")</f>
        <v>469000</v>
      </c>
      <c r="K60" s="6" t="str">
        <f>IF(L60&lt;&gt;"","EB","")</f>
        <v/>
      </c>
      <c r="L60" s="13" t="str">
        <f>IF(SUM(N55:N59)&gt;SUM(L55:L59),SUM(N55:N59)-SUM(L55:L59),"")</f>
        <v/>
      </c>
      <c r="M60" s="6" t="str">
        <f>IF(N60&lt;&gt;"","EB","")</f>
        <v/>
      </c>
      <c r="N60" s="14" t="str">
        <f>IF(SUM(L55:L59)&gt;SUM(N55:N59),SUM(L55:L59)-SUM(N55:N59),"")</f>
        <v/>
      </c>
    </row>
    <row r="61" spans="1:14" ht="13.5" thickBot="1" x14ac:dyDescent="0.25">
      <c r="A61" s="18"/>
      <c r="B61" s="19">
        <f>IF(F54&lt;&gt;"",SUM(B55:B60),"")</f>
        <v>0</v>
      </c>
      <c r="C61" s="18"/>
      <c r="D61" s="20">
        <f>IF(F54&lt;&gt;"",SUM(D55:D60),"")</f>
        <v>0</v>
      </c>
      <c r="F61" s="18"/>
      <c r="G61" s="19">
        <f>IF(F54&lt;&gt;"",SUM(G55:G60),"")</f>
        <v>469000</v>
      </c>
      <c r="H61" s="18"/>
      <c r="I61" s="20">
        <f>IF(F54&lt;&gt;"",SUM(I55:I60),"")</f>
        <v>469000</v>
      </c>
      <c r="K61" s="18"/>
      <c r="L61" s="19">
        <f>IF(K54&lt;&gt;"",SUM(L55:L60),"")</f>
        <v>0</v>
      </c>
      <c r="M61" s="18"/>
      <c r="N61" s="20">
        <f>IF(K54&lt;&gt;"",SUM(N55:N60),"")</f>
        <v>0</v>
      </c>
    </row>
    <row r="62" spans="1:14" ht="13.5" thickTop="1" x14ac:dyDescent="0.2"/>
    <row r="63" spans="1:14" ht="27.95" customHeight="1" thickBot="1" x14ac:dyDescent="0.25">
      <c r="A63" s="38" t="str">
        <f>IF(Accounts!A19&lt;&gt;"",Accounts!A19,"")</f>
        <v>Trade payables, suppliers</v>
      </c>
      <c r="B63" s="38"/>
      <c r="C63" s="38"/>
      <c r="D63" s="38"/>
      <c r="F63" s="38" t="str">
        <f>IF(Accounts!A20&lt;&gt;"",Accounts!A20,"")</f>
        <v>Other payables, debt</v>
      </c>
      <c r="G63" s="38"/>
      <c r="H63" s="38"/>
      <c r="I63" s="38"/>
      <c r="K63" s="38" t="str">
        <f>IF(Accounts!A21&lt;&gt;"",Accounts!A21,"")</f>
        <v>Gift vouchers</v>
      </c>
      <c r="L63" s="38"/>
      <c r="M63" s="38"/>
      <c r="N63" s="38"/>
    </row>
    <row r="64" spans="1:14" x14ac:dyDescent="0.2">
      <c r="A64" s="7" t="str">
        <f>IF(B64&lt;&gt;"","OB","")</f>
        <v/>
      </c>
      <c r="B64" s="8" t="str">
        <f>IF(Accounts!B19&lt;&gt;"",Accounts!B19,"")</f>
        <v/>
      </c>
      <c r="C64" s="7" t="str">
        <f>IF(D64&lt;&gt;"","OB","")</f>
        <v>OB</v>
      </c>
      <c r="D64" s="9">
        <f>IF(Accounts!C19&lt;&gt;"",Accounts!C19,"")</f>
        <v>6790</v>
      </c>
      <c r="F64" s="7" t="str">
        <f>IF(G64&lt;&gt;"","OB","")</f>
        <v/>
      </c>
      <c r="G64" s="8" t="str">
        <f>IF(Accounts!B20&lt;&gt;"",Accounts!B20,"")</f>
        <v/>
      </c>
      <c r="H64" s="7" t="str">
        <f>IF(I64&lt;&gt;"","OB","")</f>
        <v>OB</v>
      </c>
      <c r="I64" s="9">
        <f>IF(Accounts!C20&lt;&gt;"",Accounts!C20,"")</f>
        <v>16900</v>
      </c>
      <c r="K64" s="7" t="str">
        <f>IF(L64&lt;&gt;"","OB","")</f>
        <v/>
      </c>
      <c r="L64" s="8" t="str">
        <f>IF(Accounts!B21&lt;&gt;"",Accounts!B21,"")</f>
        <v/>
      </c>
      <c r="M64" s="7" t="str">
        <f>IF(N64&lt;&gt;"","OB","")</f>
        <v>OB</v>
      </c>
      <c r="N64" s="9">
        <f>IF(Accounts!C21&lt;&gt;"",Accounts!C21,"")</f>
        <v>3200</v>
      </c>
    </row>
    <row r="65" spans="1:14" x14ac:dyDescent="0.2">
      <c r="A65" s="10">
        <v>7</v>
      </c>
      <c r="B65" s="11">
        <v>5842</v>
      </c>
      <c r="C65" s="10">
        <v>5</v>
      </c>
      <c r="D65" s="12">
        <v>5330</v>
      </c>
      <c r="F65" s="10">
        <v>8</v>
      </c>
      <c r="G65" s="11">
        <v>864</v>
      </c>
      <c r="H65" s="10">
        <v>1</v>
      </c>
      <c r="I65" s="12">
        <v>19000</v>
      </c>
      <c r="K65" s="10"/>
      <c r="L65" s="11"/>
      <c r="M65" s="10">
        <v>15</v>
      </c>
      <c r="N65" s="12">
        <v>500</v>
      </c>
    </row>
    <row r="66" spans="1:14" x14ac:dyDescent="0.2">
      <c r="A66" s="10">
        <v>7</v>
      </c>
      <c r="B66" s="11">
        <v>307</v>
      </c>
      <c r="C66" s="10"/>
      <c r="D66" s="12"/>
      <c r="F66" s="10"/>
      <c r="G66" s="11"/>
      <c r="H66" s="10">
        <v>6</v>
      </c>
      <c r="I66" s="12">
        <v>75</v>
      </c>
      <c r="K66" s="10"/>
      <c r="L66" s="11"/>
      <c r="M66" s="10"/>
      <c r="N66" s="12"/>
    </row>
    <row r="67" spans="1:14" x14ac:dyDescent="0.2">
      <c r="A67" s="10"/>
      <c r="B67" s="11"/>
      <c r="C67" s="10"/>
      <c r="D67" s="12"/>
      <c r="F67" s="10"/>
      <c r="G67" s="11"/>
      <c r="H67" s="10">
        <v>6</v>
      </c>
      <c r="I67" s="12">
        <v>269</v>
      </c>
      <c r="K67" s="10"/>
      <c r="L67" s="11"/>
      <c r="M67" s="10"/>
      <c r="N67" s="12"/>
    </row>
    <row r="68" spans="1:14" x14ac:dyDescent="0.2">
      <c r="A68" s="10"/>
      <c r="B68" s="11"/>
      <c r="C68" s="10"/>
      <c r="D68" s="12"/>
      <c r="F68" s="10"/>
      <c r="G68" s="11"/>
      <c r="H68" s="10">
        <v>9</v>
      </c>
      <c r="I68" s="12">
        <v>3080</v>
      </c>
      <c r="K68" s="10"/>
      <c r="L68" s="11"/>
      <c r="M68" s="10"/>
      <c r="N68" s="12"/>
    </row>
    <row r="69" spans="1:14" x14ac:dyDescent="0.2">
      <c r="A69" s="10"/>
      <c r="B69" s="11"/>
      <c r="C69" s="10"/>
      <c r="D69" s="12"/>
      <c r="F69" s="10"/>
      <c r="G69" s="11"/>
      <c r="H69" s="10">
        <v>9</v>
      </c>
      <c r="I69" s="12">
        <v>16155</v>
      </c>
      <c r="K69" s="10"/>
      <c r="L69" s="11"/>
      <c r="M69" s="10"/>
      <c r="N69" s="12"/>
    </row>
    <row r="70" spans="1:14" x14ac:dyDescent="0.2">
      <c r="A70" s="10"/>
      <c r="B70" s="11"/>
      <c r="C70" s="10"/>
      <c r="D70" s="12"/>
      <c r="F70" s="10"/>
      <c r="G70" s="11"/>
      <c r="H70" s="10"/>
      <c r="I70" s="12"/>
      <c r="K70" s="10"/>
      <c r="L70" s="11"/>
      <c r="M70" s="10"/>
      <c r="N70" s="12"/>
    </row>
    <row r="71" spans="1:14" ht="12.75" customHeight="1" x14ac:dyDescent="0.2">
      <c r="A71" s="6" t="str">
        <f>IF(B71&lt;&gt;"","EB","")</f>
        <v>EB</v>
      </c>
      <c r="B71" s="13">
        <f>IF(SUM(D64:D70)&gt;SUM(B64:B70),SUM(D64:D70)-SUM(B64:B70),"")</f>
        <v>5971</v>
      </c>
      <c r="C71" s="6" t="str">
        <f>IF(D71&lt;&gt;"","EB","")</f>
        <v/>
      </c>
      <c r="D71" s="14" t="str">
        <f>IF(SUM(B64:B70)&gt;SUM(D64:D70),SUM(B64:B70)-SUM(D64:D70),"")</f>
        <v/>
      </c>
      <c r="F71" s="6" t="str">
        <f>IF(G71&lt;&gt;"","EB","")</f>
        <v>EB</v>
      </c>
      <c r="G71" s="13">
        <f>IF(SUM(I64:I70)&gt;SUM(G64:G70),SUM(I64:I70)-SUM(G64:G70),"")</f>
        <v>54615</v>
      </c>
      <c r="H71" s="6" t="str">
        <f>IF(I71&lt;&gt;"","EB","")</f>
        <v/>
      </c>
      <c r="I71" s="14" t="str">
        <f>IF(SUM(G64:G70)&gt;SUM(I64:I70),SUM(G64:G70)-SUM(I64:I70),"")</f>
        <v/>
      </c>
      <c r="K71" s="6" t="str">
        <f>IF(L71&lt;&gt;"","EB","")</f>
        <v>EB</v>
      </c>
      <c r="L71" s="13">
        <f>IF(SUM(N64:N70)&gt;SUM(L64:L70),SUM(N64:N70)-SUM(L64:L70),"")</f>
        <v>3700</v>
      </c>
      <c r="M71" s="6" t="str">
        <f>IF(N71&lt;&gt;"","EB","")</f>
        <v/>
      </c>
      <c r="N71" s="14" t="str">
        <f>IF(SUM(L64:L70)&gt;SUM(N64:N70),SUM(L64:L70)-SUM(N64:N70),"")</f>
        <v/>
      </c>
    </row>
    <row r="72" spans="1:14" ht="13.5" thickBot="1" x14ac:dyDescent="0.25">
      <c r="A72" s="18"/>
      <c r="B72" s="19">
        <f>IF(A63&lt;&gt;"",SUM(B64:B71),"")</f>
        <v>12120</v>
      </c>
      <c r="C72" s="18"/>
      <c r="D72" s="20">
        <f>IF(A63&lt;&gt;"",SUM(D64:D71),"")</f>
        <v>12120</v>
      </c>
      <c r="F72" s="18"/>
      <c r="G72" s="19">
        <f>IF(F63&lt;&gt;"",SUM(G64:G71),"")</f>
        <v>55479</v>
      </c>
      <c r="H72" s="18"/>
      <c r="I72" s="20">
        <f>IF(F63&lt;&gt;"",SUM(I64:I71),"")</f>
        <v>55479</v>
      </c>
      <c r="K72" s="18"/>
      <c r="L72" s="19">
        <f>IF(K63&lt;&gt;"",SUM(L64:L71),"")</f>
        <v>3700</v>
      </c>
      <c r="M72" s="18"/>
      <c r="N72" s="20">
        <f>IF(K63&lt;&gt;"",SUM(N64:N71),"")</f>
        <v>3700</v>
      </c>
    </row>
    <row r="73" spans="1:14" ht="13.5" thickTop="1" x14ac:dyDescent="0.2">
      <c r="B73" s="14"/>
      <c r="D73" s="14"/>
      <c r="G73" s="14"/>
      <c r="I73" s="14"/>
      <c r="L73" s="14"/>
      <c r="N73" s="14"/>
    </row>
    <row r="74" spans="1:14" ht="27.95" customHeight="1" thickBot="1" x14ac:dyDescent="0.25">
      <c r="A74" s="38" t="str">
        <f>IF(Accounts!A22&lt;&gt;"",Accounts!A22,"")</f>
        <v>VAT due</v>
      </c>
      <c r="B74" s="38"/>
      <c r="C74" s="38"/>
      <c r="D74" s="38"/>
      <c r="F74" s="38" t="str">
        <f>IF(Accounts!A23&lt;&gt;"",Accounts!A23,"")</f>
        <v>VAT to pay - current account</v>
      </c>
      <c r="G74" s="38"/>
      <c r="H74" s="38"/>
      <c r="I74" s="38"/>
      <c r="K74" s="38" t="str">
        <f>IF(Accounts!A24&lt;&gt;"",Accounts!A24,"")</f>
        <v/>
      </c>
      <c r="L74" s="38"/>
      <c r="M74" s="38"/>
      <c r="N74" s="38"/>
    </row>
    <row r="75" spans="1:14" x14ac:dyDescent="0.2">
      <c r="A75" s="7" t="str">
        <f>IF(B75&lt;&gt;"","OB","")</f>
        <v/>
      </c>
      <c r="B75" s="8" t="str">
        <f>IF(Accounts!B22&lt;&gt;"",Accounts!B22,"")</f>
        <v/>
      </c>
      <c r="C75" s="7" t="str">
        <f>IF(D75&lt;&gt;"","OB","")</f>
        <v>OB</v>
      </c>
      <c r="D75" s="9">
        <f>IF(Accounts!C22&lt;&gt;"",Accounts!C22,"")</f>
        <v>7589</v>
      </c>
      <c r="F75" s="7" t="str">
        <f>IF(G75&lt;&gt;"","OB","")</f>
        <v/>
      </c>
      <c r="G75" s="8" t="str">
        <f>IF(Accounts!B23&lt;&gt;"",Accounts!B23,"")</f>
        <v/>
      </c>
      <c r="H75" s="7" t="str">
        <f>IF(I75&lt;&gt;"","OB","")</f>
        <v/>
      </c>
      <c r="I75" s="9" t="str">
        <f>IF(Accounts!C23&lt;&gt;"",Accounts!C23,"")</f>
        <v/>
      </c>
      <c r="K75" s="7" t="str">
        <f>IF(L75&lt;&gt;"","OB","")</f>
        <v/>
      </c>
      <c r="L75" s="8" t="str">
        <f>IF(Accounts!B24&lt;&gt;"",Accounts!B24,"")</f>
        <v/>
      </c>
      <c r="M75" s="7" t="str">
        <f>IF(N75&lt;&gt;"","OB","")</f>
        <v/>
      </c>
      <c r="N75" s="9" t="str">
        <f>IF(Accounts!C24&lt;&gt;"",Accounts!C24,"")</f>
        <v/>
      </c>
    </row>
    <row r="76" spans="1:14" x14ac:dyDescent="0.2">
      <c r="A76" s="10"/>
      <c r="B76" s="11"/>
      <c r="C76" s="10">
        <v>2</v>
      </c>
      <c r="D76" s="12">
        <v>1787</v>
      </c>
      <c r="F76" s="10">
        <v>19</v>
      </c>
      <c r="G76" s="11">
        <v>2938</v>
      </c>
      <c r="H76" s="10">
        <v>19</v>
      </c>
      <c r="I76" s="12">
        <v>11079</v>
      </c>
      <c r="K76" s="10"/>
      <c r="L76" s="11"/>
      <c r="M76" s="10"/>
      <c r="N76" s="12"/>
    </row>
    <row r="77" spans="1:14" s="33" customFormat="1" x14ac:dyDescent="0.2">
      <c r="A77" s="30"/>
      <c r="B77" s="31"/>
      <c r="C77" s="30">
        <v>11</v>
      </c>
      <c r="D77" s="32">
        <v>757</v>
      </c>
      <c r="F77" s="30">
        <v>19</v>
      </c>
      <c r="G77" s="31">
        <v>4657</v>
      </c>
      <c r="H77" s="30"/>
      <c r="I77" s="32"/>
      <c r="J77" s="34"/>
      <c r="K77" s="30"/>
      <c r="L77" s="31"/>
      <c r="M77" s="30"/>
      <c r="N77" s="32"/>
    </row>
    <row r="78" spans="1:14" s="33" customFormat="1" x14ac:dyDescent="0.2">
      <c r="A78" s="30"/>
      <c r="B78" s="31"/>
      <c r="C78" s="30">
        <v>11</v>
      </c>
      <c r="D78" s="32">
        <v>81</v>
      </c>
      <c r="F78" s="30"/>
      <c r="G78" s="31"/>
      <c r="H78" s="30"/>
      <c r="I78" s="32"/>
      <c r="J78" s="34"/>
      <c r="K78" s="30"/>
      <c r="L78" s="31"/>
      <c r="M78" s="30"/>
      <c r="N78" s="32"/>
    </row>
    <row r="79" spans="1:14" s="33" customFormat="1" x14ac:dyDescent="0.2">
      <c r="A79" s="30"/>
      <c r="B79" s="31"/>
      <c r="C79" s="30">
        <v>11</v>
      </c>
      <c r="D79" s="32">
        <v>685</v>
      </c>
      <c r="F79" s="30"/>
      <c r="G79" s="31"/>
      <c r="H79" s="30"/>
      <c r="I79" s="32"/>
      <c r="J79" s="34"/>
      <c r="K79" s="30"/>
      <c r="L79" s="31"/>
      <c r="M79" s="30"/>
      <c r="N79" s="32"/>
    </row>
    <row r="80" spans="1:14" s="33" customFormat="1" x14ac:dyDescent="0.2">
      <c r="A80" s="30"/>
      <c r="B80" s="31"/>
      <c r="C80" s="30">
        <v>12</v>
      </c>
      <c r="D80" s="32">
        <v>28</v>
      </c>
      <c r="F80" s="30"/>
      <c r="G80" s="31"/>
      <c r="H80" s="30"/>
      <c r="I80" s="32"/>
      <c r="J80" s="34"/>
      <c r="K80" s="30"/>
      <c r="L80" s="31"/>
      <c r="M80" s="30"/>
      <c r="N80" s="32"/>
    </row>
    <row r="81" spans="1:14" s="33" customFormat="1" x14ac:dyDescent="0.2">
      <c r="A81" s="30">
        <v>19</v>
      </c>
      <c r="B81" s="31">
        <v>11079</v>
      </c>
      <c r="C81" s="30">
        <v>12</v>
      </c>
      <c r="D81" s="32">
        <v>39</v>
      </c>
      <c r="F81" s="30"/>
      <c r="G81" s="31"/>
      <c r="H81" s="30"/>
      <c r="I81" s="32"/>
      <c r="J81" s="34"/>
      <c r="K81" s="30"/>
      <c r="L81" s="31"/>
      <c r="M81" s="30"/>
      <c r="N81" s="32"/>
    </row>
    <row r="82" spans="1:14" s="33" customFormat="1" x14ac:dyDescent="0.2">
      <c r="A82" s="30"/>
      <c r="B82" s="31"/>
      <c r="C82" s="30">
        <v>13</v>
      </c>
      <c r="D82" s="32">
        <v>94</v>
      </c>
      <c r="F82" s="30"/>
      <c r="G82" s="31"/>
      <c r="H82" s="30"/>
      <c r="I82" s="32"/>
      <c r="J82" s="34"/>
      <c r="K82" s="30"/>
      <c r="L82" s="31"/>
      <c r="M82" s="30"/>
      <c r="N82" s="32"/>
    </row>
    <row r="83" spans="1:14" s="33" customFormat="1" x14ac:dyDescent="0.2">
      <c r="A83" s="30"/>
      <c r="B83" s="31"/>
      <c r="C83" s="30">
        <v>14</v>
      </c>
      <c r="D83" s="32">
        <v>19</v>
      </c>
      <c r="F83" s="30"/>
      <c r="G83" s="31"/>
      <c r="H83" s="30"/>
      <c r="I83" s="32"/>
      <c r="J83" s="34"/>
      <c r="K83" s="30"/>
      <c r="L83" s="31"/>
      <c r="M83" s="30"/>
      <c r="N83" s="32"/>
    </row>
    <row r="84" spans="1:14" x14ac:dyDescent="0.2">
      <c r="A84" s="10"/>
      <c r="B84" s="11"/>
      <c r="C84" s="10"/>
      <c r="D84" s="12"/>
      <c r="F84" s="10"/>
      <c r="G84" s="11"/>
      <c r="H84" s="10"/>
      <c r="I84" s="12"/>
      <c r="K84" s="10"/>
      <c r="L84" s="11"/>
      <c r="M84" s="10"/>
      <c r="N84" s="12"/>
    </row>
    <row r="85" spans="1:14" ht="12.75" customHeight="1" x14ac:dyDescent="0.2">
      <c r="A85" s="6" t="str">
        <f>IF(B85&lt;&gt;"","EB","")</f>
        <v/>
      </c>
      <c r="B85" s="13" t="str">
        <f>IF(SUM(D75:D84)&gt;SUM(B75:B84),SUM(D75:D84)-SUM(B75:B84),"")</f>
        <v/>
      </c>
      <c r="C85" s="6" t="str">
        <f>IF(D85&lt;&gt;"","EB","")</f>
        <v/>
      </c>
      <c r="D85" s="14" t="str">
        <f>IF(SUM(B75:B84)&gt;SUM(D75:D84),SUM(B75:B84)-SUM(D75:D84),"")</f>
        <v/>
      </c>
      <c r="F85" s="6" t="str">
        <f>IF(G85&lt;&gt;"","EB","")</f>
        <v>EB</v>
      </c>
      <c r="G85" s="13">
        <f>IF(SUM(I75:I84)&gt;SUM(G75:G84),SUM(I75:I84)-SUM(G75:G84),"")</f>
        <v>3484</v>
      </c>
      <c r="H85" s="6" t="str">
        <f>IF(I85&lt;&gt;"","EB","")</f>
        <v/>
      </c>
      <c r="I85" s="14" t="str">
        <f>IF(SUM(G75:G84)&gt;SUM(I75:I84),SUM(G75:G84)-SUM(I75:I84),"")</f>
        <v/>
      </c>
      <c r="K85" s="6" t="str">
        <f>IF(L85&lt;&gt;"","EB","")</f>
        <v/>
      </c>
      <c r="L85" s="13" t="str">
        <f>IF(SUM(N75:N84)&gt;SUM(L75:L84),SUM(N75:N84)-SUM(L75:L84),"")</f>
        <v/>
      </c>
      <c r="M85" s="6" t="str">
        <f>IF(N85&lt;&gt;"","EB","")</f>
        <v/>
      </c>
      <c r="N85" s="14" t="str">
        <f>IF(SUM(L75:L84)&gt;SUM(N75:N84),SUM(L75:L84)-SUM(N75:N84),"")</f>
        <v/>
      </c>
    </row>
    <row r="86" spans="1:14" ht="13.5" thickBot="1" x14ac:dyDescent="0.25">
      <c r="A86" s="18"/>
      <c r="B86" s="19">
        <f>IF(A74&lt;&gt;"",SUM(B75:B85),"")</f>
        <v>11079</v>
      </c>
      <c r="C86" s="18"/>
      <c r="D86" s="20">
        <f>IF(A74&lt;&gt;"",SUM(D75:D85),"")</f>
        <v>11079</v>
      </c>
      <c r="F86" s="18"/>
      <c r="G86" s="19">
        <f>IF(F74&lt;&gt;"",SUM(G75:G85),"")</f>
        <v>11079</v>
      </c>
      <c r="H86" s="18"/>
      <c r="I86" s="20">
        <f>IF(F74&lt;&gt;"",SUM(I75:I85),"")</f>
        <v>11079</v>
      </c>
      <c r="K86" s="18"/>
      <c r="L86" s="19" t="str">
        <f>IF(K74&lt;&gt;"",SUM(L75:L85),"")</f>
        <v/>
      </c>
      <c r="M86" s="18"/>
      <c r="N86" s="20" t="str">
        <f>IF(K74&lt;&gt;"",SUM(N75:N85),"")</f>
        <v/>
      </c>
    </row>
    <row r="87" spans="1:14" ht="13.5" thickTop="1" x14ac:dyDescent="0.2">
      <c r="B87" s="14"/>
      <c r="D87" s="14"/>
      <c r="G87" s="14"/>
      <c r="I87" s="14"/>
      <c r="L87" s="14"/>
      <c r="N87" s="14"/>
    </row>
    <row r="88" spans="1:14" ht="27.95" customHeight="1" thickBot="1" x14ac:dyDescent="0.25">
      <c r="A88" s="38" t="str">
        <f>IF(Accounts!A25&lt;&gt;"",Accounts!A25,"")</f>
        <v>Mortgage Kantonalbank</v>
      </c>
      <c r="B88" s="38"/>
      <c r="C88" s="38"/>
      <c r="D88" s="38"/>
      <c r="F88" s="38" t="str">
        <f>IF(Accounts!A26&lt;&gt;"",Accounts!A26,"")</f>
        <v>commercial premise creditor</v>
      </c>
      <c r="G88" s="38"/>
      <c r="H88" s="38"/>
      <c r="I88" s="38"/>
      <c r="K88" s="38" t="str">
        <f>IF(Accounts!A27&lt;&gt;"",Accounts!A27,"")</f>
        <v>Loan "daddy"</v>
      </c>
      <c r="L88" s="38"/>
      <c r="M88" s="38"/>
      <c r="N88" s="38"/>
    </row>
    <row r="89" spans="1:14" x14ac:dyDescent="0.2">
      <c r="A89" s="7" t="str">
        <f>IF(B89&lt;&gt;"","OB","")</f>
        <v/>
      </c>
      <c r="B89" s="8" t="str">
        <f>IF(Accounts!B25&lt;&gt;"",Accounts!B25,"")</f>
        <v/>
      </c>
      <c r="C89" s="7" t="str">
        <f>IF(D89&lt;&gt;"","OB","")</f>
        <v/>
      </c>
      <c r="D89" s="9" t="str">
        <f>IF(Accounts!C25&lt;&gt;"",Accounts!C25,"")</f>
        <v/>
      </c>
      <c r="F89" s="7" t="str">
        <f>IF(G89&lt;&gt;"","OB","")</f>
        <v/>
      </c>
      <c r="G89" s="8" t="str">
        <f>IF(Accounts!B26&lt;&gt;"",Accounts!B26,"")</f>
        <v/>
      </c>
      <c r="H89" s="7" t="str">
        <f>IF(I89&lt;&gt;"","OB","")</f>
        <v/>
      </c>
      <c r="I89" s="9" t="str">
        <f>IF(Accounts!C26&lt;&gt;"",Accounts!C26,"")</f>
        <v/>
      </c>
      <c r="K89" s="7" t="str">
        <f>IF(L89&lt;&gt;"","OB","")</f>
        <v/>
      </c>
      <c r="L89" s="8" t="str">
        <f>IF(Accounts!B27&lt;&gt;"",Accounts!B27,"")</f>
        <v/>
      </c>
      <c r="M89" s="7" t="str">
        <f>IF(N89&lt;&gt;"","OB","")</f>
        <v/>
      </c>
      <c r="N89" s="9" t="str">
        <f>IF(Accounts!C27&lt;&gt;"",Accounts!C27,"")</f>
        <v/>
      </c>
    </row>
    <row r="90" spans="1:14" x14ac:dyDescent="0.2">
      <c r="A90" s="10">
        <v>18</v>
      </c>
      <c r="B90" s="11">
        <v>27000</v>
      </c>
      <c r="C90" s="10">
        <v>1</v>
      </c>
      <c r="D90" s="12">
        <v>270000</v>
      </c>
      <c r="F90" s="10">
        <v>1</v>
      </c>
      <c r="G90" s="11">
        <v>270000</v>
      </c>
      <c r="H90" s="10">
        <v>1</v>
      </c>
      <c r="I90" s="12">
        <v>450000</v>
      </c>
      <c r="K90" s="10"/>
      <c r="L90" s="11"/>
      <c r="M90" s="10">
        <v>1</v>
      </c>
      <c r="N90" s="12">
        <v>100000</v>
      </c>
    </row>
    <row r="91" spans="1:14" x14ac:dyDescent="0.2">
      <c r="A91" s="10"/>
      <c r="B91" s="11"/>
      <c r="C91" s="10"/>
      <c r="D91" s="12"/>
      <c r="F91" s="10">
        <v>1</v>
      </c>
      <c r="G91" s="11">
        <v>100000</v>
      </c>
      <c r="H91" s="10"/>
      <c r="I91" s="12"/>
      <c r="K91" s="10"/>
      <c r="L91" s="11"/>
      <c r="M91" s="10"/>
      <c r="N91" s="12"/>
    </row>
    <row r="92" spans="1:14" x14ac:dyDescent="0.2">
      <c r="A92" s="10"/>
      <c r="B92" s="11"/>
      <c r="C92" s="10"/>
      <c r="D92" s="12"/>
      <c r="F92" s="10">
        <v>1</v>
      </c>
      <c r="G92" s="11">
        <v>80000</v>
      </c>
      <c r="H92" s="10"/>
      <c r="I92" s="12"/>
      <c r="K92" s="10"/>
      <c r="L92" s="11"/>
      <c r="M92" s="10"/>
      <c r="N92" s="12"/>
    </row>
    <row r="93" spans="1:14" x14ac:dyDescent="0.2">
      <c r="A93" s="10"/>
      <c r="B93" s="11"/>
      <c r="C93" s="10"/>
      <c r="D93" s="12"/>
      <c r="F93" s="10"/>
      <c r="G93" s="11"/>
      <c r="H93" s="10"/>
      <c r="I93" s="12"/>
      <c r="K93" s="10"/>
      <c r="L93" s="11"/>
      <c r="M93" s="10"/>
      <c r="N93" s="12"/>
    </row>
    <row r="94" spans="1:14" x14ac:dyDescent="0.2">
      <c r="A94" s="10"/>
      <c r="B94" s="11"/>
      <c r="C94" s="10"/>
      <c r="D94" s="12"/>
      <c r="F94" s="10"/>
      <c r="G94" s="11"/>
      <c r="H94" s="10"/>
      <c r="I94" s="12"/>
      <c r="K94" s="10"/>
      <c r="L94" s="11"/>
      <c r="M94" s="10"/>
      <c r="N94" s="12"/>
    </row>
    <row r="95" spans="1:14" x14ac:dyDescent="0.2">
      <c r="A95" s="10"/>
      <c r="B95" s="11"/>
      <c r="C95" s="10"/>
      <c r="D95" s="12"/>
      <c r="F95" s="10"/>
      <c r="G95" s="11"/>
      <c r="H95" s="10"/>
      <c r="I95" s="12"/>
      <c r="K95" s="10"/>
      <c r="L95" s="11"/>
      <c r="M95" s="10"/>
      <c r="N95" s="12"/>
    </row>
    <row r="96" spans="1:14" ht="12.75" customHeight="1" x14ac:dyDescent="0.2">
      <c r="A96" s="6" t="str">
        <f>IF(B96&lt;&gt;"","EB","")</f>
        <v>EB</v>
      </c>
      <c r="B96" s="13">
        <f>IF(SUM(D89:D95)&gt;SUM(B89:B95),SUM(D89:D95)-SUM(B89:B95),"")</f>
        <v>243000</v>
      </c>
      <c r="C96" s="6" t="str">
        <f>IF(D96&lt;&gt;"","EB","")</f>
        <v/>
      </c>
      <c r="D96" s="14" t="str">
        <f>IF(SUM(B89:B95)&gt;SUM(D89:D95),SUM(B89:B95)-SUM(D89:D95),"")</f>
        <v/>
      </c>
      <c r="F96" s="6" t="str">
        <f>IF(G96&lt;&gt;"","EB","")</f>
        <v/>
      </c>
      <c r="G96" s="13" t="str">
        <f>IF(SUM(I89:I95)&gt;SUM(G89:G95),SUM(I89:I95)-SUM(G89:G95),"")</f>
        <v/>
      </c>
      <c r="H96" s="6" t="str">
        <f>IF(I96&lt;&gt;"","EB","")</f>
        <v/>
      </c>
      <c r="I96" s="14" t="str">
        <f>IF(SUM(G89:G95)&gt;SUM(I89:I95),SUM(G89:G95)-SUM(I89:I95),"")</f>
        <v/>
      </c>
      <c r="K96" s="6" t="str">
        <f>IF(L96&lt;&gt;"","EB","")</f>
        <v>EB</v>
      </c>
      <c r="L96" s="13">
        <f>IF(SUM(N89:N95)&gt;SUM(L89:L95),SUM(N89:N95)-SUM(L89:L95),"")</f>
        <v>100000</v>
      </c>
      <c r="M96" s="6" t="str">
        <f>IF(N96&lt;&gt;"","EB","")</f>
        <v/>
      </c>
      <c r="N96" s="14" t="str">
        <f>IF(SUM(L89:L95)&gt;SUM(N89:N95),SUM(L89:L95)-SUM(N89:N95),"")</f>
        <v/>
      </c>
    </row>
    <row r="97" spans="1:14" ht="13.5" thickBot="1" x14ac:dyDescent="0.25">
      <c r="A97" s="18"/>
      <c r="B97" s="19">
        <f>IF(A88&lt;&gt;"",SUM(B89:B96),"")</f>
        <v>270000</v>
      </c>
      <c r="C97" s="18"/>
      <c r="D97" s="20">
        <f>IF(A88&lt;&gt;"",SUM(D89:D96),"")</f>
        <v>270000</v>
      </c>
      <c r="F97" s="18"/>
      <c r="G97" s="19">
        <f>IF(F88&lt;&gt;"",SUM(G89:G96),"")</f>
        <v>450000</v>
      </c>
      <c r="H97" s="18"/>
      <c r="I97" s="20">
        <f>IF(F88&lt;&gt;"",SUM(I89:I96),"")</f>
        <v>450000</v>
      </c>
      <c r="K97" s="18"/>
      <c r="L97" s="19">
        <f>IF(K88&lt;&gt;"",SUM(L89:L96),"")</f>
        <v>100000</v>
      </c>
      <c r="M97" s="18"/>
      <c r="N97" s="20">
        <f>IF(K88&lt;&gt;"",SUM(N89:N96),"")</f>
        <v>100000</v>
      </c>
    </row>
    <row r="98" spans="1:14" ht="13.5" thickTop="1" x14ac:dyDescent="0.2">
      <c r="B98" s="14"/>
      <c r="D98" s="14"/>
      <c r="G98" s="14"/>
      <c r="I98" s="14"/>
      <c r="L98" s="14"/>
      <c r="N98" s="14"/>
    </row>
    <row r="99" spans="1:14" ht="27.95" customHeight="1" thickBot="1" x14ac:dyDescent="0.25">
      <c r="A99" s="38" t="str">
        <f>IF(Accounts!A28&lt;&gt;"",Accounts!A28,"")</f>
        <v/>
      </c>
      <c r="B99" s="38"/>
      <c r="C99" s="38"/>
      <c r="D99" s="38"/>
      <c r="F99" s="38" t="str">
        <f>IF(Accounts!A29&lt;&gt;"",Accounts!A29,"")</f>
        <v>Private</v>
      </c>
      <c r="G99" s="38"/>
      <c r="H99" s="38"/>
      <c r="I99" s="38"/>
      <c r="K99" s="38" t="str">
        <f>IF(Accounts!A30&lt;&gt;"",Accounts!A30,"")</f>
        <v>Equity / Capital</v>
      </c>
      <c r="L99" s="38"/>
      <c r="M99" s="38"/>
      <c r="N99" s="38"/>
    </row>
    <row r="100" spans="1:14" x14ac:dyDescent="0.2">
      <c r="A100" s="7" t="str">
        <f>IF(B100&lt;&gt;"","OB","")</f>
        <v/>
      </c>
      <c r="B100" s="8" t="str">
        <f>IF(Accounts!B28&lt;&gt;"",Accounts!B28,"")</f>
        <v/>
      </c>
      <c r="C100" s="7" t="str">
        <f>IF(D100&lt;&gt;"","OB","")</f>
        <v/>
      </c>
      <c r="D100" s="9" t="str">
        <f>IF(Accounts!C28&lt;&gt;"",Accounts!C28,"")</f>
        <v/>
      </c>
      <c r="F100" s="7" t="str">
        <f>IF(G100&lt;&gt;"","OB","")</f>
        <v/>
      </c>
      <c r="G100" s="8" t="str">
        <f>IF(Accounts!B29&lt;&gt;"",Accounts!B29,"")</f>
        <v/>
      </c>
      <c r="H100" s="7" t="str">
        <f>IF(I100&lt;&gt;"","OB","")</f>
        <v>OB</v>
      </c>
      <c r="I100" s="9">
        <f>IF(Accounts!C29&lt;&gt;"",Accounts!C29,"")</f>
        <v>27121</v>
      </c>
      <c r="K100" s="7" t="str">
        <f>IF(L100&lt;&gt;"","OB","")</f>
        <v/>
      </c>
      <c r="L100" s="8" t="str">
        <f>IF(Accounts!B30&lt;&gt;"",Accounts!B30,"")</f>
        <v/>
      </c>
      <c r="M100" s="7" t="str">
        <f>IF(N100&lt;&gt;"","OB","")</f>
        <v>OB</v>
      </c>
      <c r="N100" s="9">
        <f>IF(Accounts!C30&lt;&gt;"",Accounts!C30,"")</f>
        <v>120000</v>
      </c>
    </row>
    <row r="101" spans="1:14" x14ac:dyDescent="0.2">
      <c r="A101" s="10"/>
      <c r="B101" s="11"/>
      <c r="C101" s="10"/>
      <c r="D101" s="12"/>
      <c r="F101" s="10">
        <v>14</v>
      </c>
      <c r="G101" s="11">
        <v>269</v>
      </c>
      <c r="H101" s="10"/>
      <c r="I101" s="12"/>
      <c r="K101" s="10"/>
      <c r="L101" s="11"/>
      <c r="M101" s="10"/>
      <c r="N101" s="12"/>
    </row>
    <row r="102" spans="1:14" x14ac:dyDescent="0.2">
      <c r="A102" s="10"/>
      <c r="B102" s="11"/>
      <c r="C102" s="10"/>
      <c r="D102" s="12"/>
      <c r="F102" s="10"/>
      <c r="G102" s="11"/>
      <c r="H102" s="10"/>
      <c r="I102" s="12"/>
      <c r="K102" s="10"/>
      <c r="L102" s="11"/>
      <c r="M102" s="10"/>
      <c r="N102" s="12"/>
    </row>
    <row r="103" spans="1:14" x14ac:dyDescent="0.2">
      <c r="A103" s="10"/>
      <c r="B103" s="11"/>
      <c r="C103" s="10"/>
      <c r="D103" s="12"/>
      <c r="F103" s="10"/>
      <c r="G103" s="11"/>
      <c r="H103" s="10"/>
      <c r="I103" s="12"/>
      <c r="K103" s="10"/>
      <c r="L103" s="11"/>
      <c r="M103" s="10"/>
      <c r="N103" s="12"/>
    </row>
    <row r="104" spans="1:14" x14ac:dyDescent="0.2">
      <c r="A104" s="10"/>
      <c r="B104" s="11"/>
      <c r="C104" s="10"/>
      <c r="D104" s="12"/>
      <c r="F104" s="10"/>
      <c r="G104" s="11"/>
      <c r="H104" s="10"/>
      <c r="I104" s="12"/>
      <c r="K104" s="10"/>
      <c r="L104" s="11"/>
      <c r="M104" s="10"/>
      <c r="N104" s="12"/>
    </row>
    <row r="105" spans="1:14" x14ac:dyDescent="0.2">
      <c r="A105" s="10"/>
      <c r="B105" s="11"/>
      <c r="C105" s="10"/>
      <c r="D105" s="12"/>
      <c r="F105" s="10"/>
      <c r="G105" s="11"/>
      <c r="H105" s="10"/>
      <c r="I105" s="12"/>
      <c r="K105" s="10"/>
      <c r="L105" s="11"/>
      <c r="M105" s="10"/>
      <c r="N105" s="12"/>
    </row>
    <row r="106" spans="1:14" x14ac:dyDescent="0.2">
      <c r="A106" s="10"/>
      <c r="B106" s="11"/>
      <c r="C106" s="10"/>
      <c r="D106" s="12"/>
      <c r="F106" s="10"/>
      <c r="G106" s="11"/>
      <c r="H106" s="10"/>
      <c r="I106" s="12"/>
      <c r="K106" s="10"/>
      <c r="L106" s="11"/>
      <c r="M106" s="10"/>
      <c r="N106" s="12"/>
    </row>
    <row r="107" spans="1:14" ht="12.75" customHeight="1" x14ac:dyDescent="0.2">
      <c r="A107" s="6" t="str">
        <f>IF(B107&lt;&gt;"","EB","")</f>
        <v/>
      </c>
      <c r="B107" s="13" t="str">
        <f>IF(SUM(D100:D106)&gt;SUM(B100:B106),SUM(D100:D106)-SUM(B100:B106),"")</f>
        <v/>
      </c>
      <c r="C107" s="6" t="str">
        <f>IF(D107&lt;&gt;"","EB","")</f>
        <v/>
      </c>
      <c r="D107" s="14" t="str">
        <f>IF(SUM(B100:B106)&gt;SUM(D100:D106),SUM(B100:B106)-SUM(D100:D106),"")</f>
        <v/>
      </c>
      <c r="F107" s="6" t="str">
        <f>IF(G107&lt;&gt;"","EB","")</f>
        <v>EB</v>
      </c>
      <c r="G107" s="13">
        <f>IF(SUM(I100:I106)&gt;SUM(G100:G106),SUM(I100:I106)-SUM(G100:G106),"")</f>
        <v>26852</v>
      </c>
      <c r="H107" s="6" t="str">
        <f>IF(I107&lt;&gt;"","EB","")</f>
        <v/>
      </c>
      <c r="I107" s="14" t="str">
        <f>IF(SUM(G100:G106)&gt;SUM(I100:I106),SUM(G100:G106)-SUM(I100:I106),"")</f>
        <v/>
      </c>
      <c r="K107" s="6" t="str">
        <f>IF(L107&lt;&gt;"","EB","")</f>
        <v>EB</v>
      </c>
      <c r="L107" s="13">
        <f>IF(SUM(N100:N106)&gt;SUM(L100:L106),SUM(N100:N106)-SUM(L100:L106),"")</f>
        <v>120000</v>
      </c>
      <c r="M107" s="6" t="str">
        <f>IF(N107&lt;&gt;"","EB","")</f>
        <v/>
      </c>
      <c r="N107" s="14" t="str">
        <f>IF(SUM(L100:L106)&gt;SUM(N100:N106),SUM(L100:L106)-SUM(N100:N106),"")</f>
        <v/>
      </c>
    </row>
    <row r="108" spans="1:14" ht="13.5" thickBot="1" x14ac:dyDescent="0.25">
      <c r="A108" s="18"/>
      <c r="B108" s="19" t="str">
        <f>IF(A99&lt;&gt;"",SUM(B100:B107),"")</f>
        <v/>
      </c>
      <c r="C108" s="18"/>
      <c r="D108" s="20" t="str">
        <f>IF(A99&lt;&gt;"",SUM(D100:D107),"")</f>
        <v/>
      </c>
      <c r="F108" s="18"/>
      <c r="G108" s="19">
        <f>IF(F99&lt;&gt;"",SUM(G100:G107),"")</f>
        <v>27121</v>
      </c>
      <c r="H108" s="18"/>
      <c r="I108" s="20">
        <f>IF(F99&lt;&gt;"",SUM(I100:I107),"")</f>
        <v>27121</v>
      </c>
      <c r="K108" s="18"/>
      <c r="L108" s="19">
        <f>IF(K99&lt;&gt;"",SUM(L100:L107),"")</f>
        <v>120000</v>
      </c>
      <c r="M108" s="18"/>
      <c r="N108" s="20">
        <f>IF(K99&lt;&gt;"",SUM(N100:N107),"")</f>
        <v>120000</v>
      </c>
    </row>
    <row r="109" spans="1:14" ht="13.5" thickTop="1" x14ac:dyDescent="0.2">
      <c r="B109" s="14"/>
      <c r="D109" s="14"/>
      <c r="G109" s="14"/>
      <c r="I109" s="14"/>
      <c r="L109" s="14"/>
      <c r="N109" s="14"/>
    </row>
    <row r="110" spans="1:14" ht="27.95" customHeight="1" thickBot="1" x14ac:dyDescent="0.25">
      <c r="A110" s="38" t="str">
        <f>IF(Accounts!A32&lt;&gt;"",Accounts!A32,"")</f>
        <v>Sales</v>
      </c>
      <c r="B110" s="38"/>
      <c r="C110" s="38"/>
      <c r="D110" s="38"/>
      <c r="F110" s="38" t="str">
        <f>IF(Accounts!A33&lt;&gt;"",Accounts!A33,"")</f>
        <v>COGS beverage</v>
      </c>
      <c r="G110" s="38"/>
      <c r="H110" s="38"/>
      <c r="I110" s="38"/>
      <c r="K110" s="38" t="str">
        <f>IF(Accounts!A34&lt;&gt;"",Accounts!A34,"")</f>
        <v>purchase of food</v>
      </c>
      <c r="L110" s="38"/>
      <c r="M110" s="38"/>
      <c r="N110" s="38"/>
    </row>
    <row r="111" spans="1:14" x14ac:dyDescent="0.2">
      <c r="A111" s="7" t="str">
        <f>IF(B111&lt;&gt;"","OB","")</f>
        <v/>
      </c>
      <c r="B111" s="8" t="str">
        <f>IF(Accounts!B32&lt;&gt;"",Accounts!B32,"")</f>
        <v/>
      </c>
      <c r="C111" s="7" t="str">
        <f>IF(D111&lt;&gt;"","OB","")</f>
        <v>OB</v>
      </c>
      <c r="D111" s="9">
        <f>IF(Accounts!C32&lt;&gt;"",Accounts!C32,"")</f>
        <v>553400</v>
      </c>
      <c r="F111" s="7" t="str">
        <f>IF(G111&lt;&gt;"","OB","")</f>
        <v>OB</v>
      </c>
      <c r="G111" s="8">
        <f>IF(Accounts!B33&lt;&gt;"",Accounts!B33,"")</f>
        <v>145600</v>
      </c>
      <c r="H111" s="7" t="str">
        <f>IF(I111&lt;&gt;"","OB","")</f>
        <v/>
      </c>
      <c r="I111" s="9" t="str">
        <f>IF(Accounts!C33&lt;&gt;"",Accounts!C33,"")</f>
        <v/>
      </c>
      <c r="K111" s="7" t="str">
        <f>IF(L111&lt;&gt;"","OB","")</f>
        <v>OB</v>
      </c>
      <c r="L111" s="8">
        <f>IF(Accounts!B34&lt;&gt;"",Accounts!B34,"")</f>
        <v>56900</v>
      </c>
      <c r="M111" s="7" t="str">
        <f>IF(N111&lt;&gt;"","OB","")</f>
        <v/>
      </c>
      <c r="N111" s="9" t="str">
        <f>IF(Accounts!C34&lt;&gt;"",Accounts!C34,"")</f>
        <v/>
      </c>
    </row>
    <row r="112" spans="1:14" x14ac:dyDescent="0.2">
      <c r="A112" s="10">
        <v>11</v>
      </c>
      <c r="B112" s="11">
        <v>757</v>
      </c>
      <c r="C112" s="10">
        <v>11</v>
      </c>
      <c r="D112" s="12">
        <v>10585</v>
      </c>
      <c r="F112" s="10">
        <v>11</v>
      </c>
      <c r="G112" s="11">
        <v>314</v>
      </c>
      <c r="H112" s="10"/>
      <c r="I112" s="12"/>
      <c r="K112" s="10">
        <v>5</v>
      </c>
      <c r="L112" s="11">
        <v>5330</v>
      </c>
      <c r="M112" s="10">
        <v>5</v>
      </c>
      <c r="N112" s="12">
        <v>130</v>
      </c>
    </row>
    <row r="113" spans="1:14" x14ac:dyDescent="0.2">
      <c r="A113" s="10">
        <v>11</v>
      </c>
      <c r="B113" s="11">
        <v>81</v>
      </c>
      <c r="C113" s="10">
        <v>11</v>
      </c>
      <c r="D113" s="12">
        <v>1128</v>
      </c>
      <c r="F113" s="30">
        <v>11</v>
      </c>
      <c r="G113" s="31">
        <v>2670</v>
      </c>
      <c r="H113" s="10"/>
      <c r="I113" s="12"/>
      <c r="K113" s="10">
        <v>21</v>
      </c>
      <c r="L113" s="11">
        <v>200</v>
      </c>
      <c r="M113" s="10"/>
      <c r="N113" s="12"/>
    </row>
    <row r="114" spans="1:14" x14ac:dyDescent="0.2">
      <c r="A114" s="10">
        <v>11</v>
      </c>
      <c r="B114" s="11">
        <v>685</v>
      </c>
      <c r="C114" s="10">
        <v>11</v>
      </c>
      <c r="D114" s="12">
        <v>9585</v>
      </c>
      <c r="F114" s="30">
        <v>12</v>
      </c>
      <c r="G114" s="31">
        <v>150</v>
      </c>
      <c r="H114" s="10"/>
      <c r="I114" s="12"/>
      <c r="K114" s="10"/>
      <c r="L114" s="11"/>
      <c r="M114" s="10"/>
      <c r="N114" s="12"/>
    </row>
    <row r="115" spans="1:14" x14ac:dyDescent="0.2">
      <c r="A115" s="30">
        <v>12</v>
      </c>
      <c r="B115" s="31">
        <v>28</v>
      </c>
      <c r="C115" s="30">
        <v>12</v>
      </c>
      <c r="D115" s="32">
        <v>1128</v>
      </c>
      <c r="F115" s="30">
        <v>13</v>
      </c>
      <c r="G115" s="31">
        <v>56</v>
      </c>
      <c r="H115" s="10"/>
      <c r="I115" s="12"/>
      <c r="K115" s="10"/>
      <c r="L115" s="11"/>
      <c r="M115" s="10"/>
      <c r="N115" s="12"/>
    </row>
    <row r="116" spans="1:14" x14ac:dyDescent="0.2">
      <c r="A116" s="30">
        <v>12</v>
      </c>
      <c r="B116" s="31">
        <v>39</v>
      </c>
      <c r="C116" s="30">
        <v>12</v>
      </c>
      <c r="D116" s="32">
        <v>539</v>
      </c>
      <c r="F116" s="30">
        <v>13</v>
      </c>
      <c r="G116" s="31">
        <v>60</v>
      </c>
      <c r="H116" s="10"/>
      <c r="I116" s="12"/>
      <c r="K116" s="10"/>
      <c r="L116" s="11"/>
      <c r="M116" s="10"/>
      <c r="N116" s="12"/>
    </row>
    <row r="117" spans="1:14" x14ac:dyDescent="0.2">
      <c r="A117" s="30">
        <v>13</v>
      </c>
      <c r="B117" s="31">
        <v>94</v>
      </c>
      <c r="C117" s="30">
        <v>13</v>
      </c>
      <c r="D117" s="32">
        <v>1314</v>
      </c>
      <c r="F117" s="30">
        <v>14</v>
      </c>
      <c r="G117" s="31">
        <v>250</v>
      </c>
      <c r="H117" s="10"/>
      <c r="I117" s="12"/>
      <c r="K117" s="10"/>
      <c r="L117" s="11"/>
      <c r="M117" s="10"/>
      <c r="N117" s="12"/>
    </row>
    <row r="118" spans="1:14" x14ac:dyDescent="0.2">
      <c r="A118" s="30"/>
      <c r="B118" s="31"/>
      <c r="C118" s="30">
        <v>13</v>
      </c>
      <c r="D118" s="32">
        <v>215</v>
      </c>
      <c r="F118" s="10">
        <v>20</v>
      </c>
      <c r="G118" s="11">
        <v>60</v>
      </c>
      <c r="H118" s="10"/>
      <c r="I118" s="12"/>
      <c r="K118" s="10"/>
      <c r="L118" s="11"/>
      <c r="M118" s="10"/>
      <c r="N118" s="12"/>
    </row>
    <row r="119" spans="1:14" x14ac:dyDescent="0.2">
      <c r="A119" s="10"/>
      <c r="B119" s="11"/>
      <c r="C119" s="10"/>
      <c r="D119" s="12"/>
      <c r="F119" s="10"/>
      <c r="G119" s="11"/>
      <c r="H119" s="10"/>
      <c r="I119" s="12"/>
      <c r="K119" s="10"/>
      <c r="L119" s="11"/>
      <c r="M119" s="10"/>
      <c r="N119" s="12"/>
    </row>
    <row r="120" spans="1:14" x14ac:dyDescent="0.2">
      <c r="A120" s="10"/>
      <c r="B120" s="11"/>
      <c r="C120" s="10"/>
      <c r="D120" s="12"/>
      <c r="F120" s="10"/>
      <c r="G120" s="11"/>
      <c r="H120" s="10"/>
      <c r="I120" s="12"/>
      <c r="K120" s="10"/>
      <c r="L120" s="11"/>
      <c r="M120" s="10"/>
      <c r="N120" s="12"/>
    </row>
    <row r="121" spans="1:14" x14ac:dyDescent="0.2">
      <c r="A121" s="10"/>
      <c r="B121" s="28"/>
      <c r="C121" s="10"/>
      <c r="D121" s="12"/>
      <c r="F121" s="10"/>
      <c r="G121" s="11"/>
      <c r="H121" s="10"/>
      <c r="I121" s="27"/>
      <c r="K121" s="10"/>
      <c r="L121" s="11"/>
      <c r="M121" s="10"/>
      <c r="N121" s="27"/>
    </row>
    <row r="122" spans="1:14" ht="12.75" customHeight="1" x14ac:dyDescent="0.2">
      <c r="A122" s="6" t="str">
        <f>IF(B122&lt;&gt;"","EB","")</f>
        <v>EB</v>
      </c>
      <c r="B122" s="13">
        <f>IF(SUM(D111:D121)&gt;SUM(B111:B121),SUM(D111:D121)-SUM(B111:B121),"")</f>
        <v>576210</v>
      </c>
      <c r="C122" s="6" t="str">
        <f>IF(D122&lt;&gt;"","EB","")</f>
        <v/>
      </c>
      <c r="D122" s="14" t="str">
        <f>IF(SUM(B111:B121)&gt;SUM(D111:D121),SUM(B111:B121)-SUM(D111:D121),"")</f>
        <v/>
      </c>
      <c r="F122" s="6" t="str">
        <f>IF(G122&lt;&gt;"","EB","")</f>
        <v/>
      </c>
      <c r="G122" s="13" t="str">
        <f>IF(SUM(I111:I121)&gt;SUM(G111:G121),SUM(I111:I121)-SUM(G111:G121),"")</f>
        <v/>
      </c>
      <c r="H122" s="6" t="str">
        <f>IF(I122&lt;&gt;"","EB","")</f>
        <v>EB</v>
      </c>
      <c r="I122" s="14">
        <f>IF(SUM(G111:G121)&gt;SUM(I111:I121),SUM(G111:G121)-SUM(I111:I121),"")</f>
        <v>149160</v>
      </c>
      <c r="K122" s="6" t="str">
        <f>IF(L122&lt;&gt;"","EB","")</f>
        <v/>
      </c>
      <c r="L122" s="13" t="str">
        <f>IF(SUM(N111:N121)&gt;SUM(L111:L121),SUM(N111:N121)-SUM(L111:L121),"")</f>
        <v/>
      </c>
      <c r="M122" s="6" t="str">
        <f>IF(N122&lt;&gt;"","EB","")</f>
        <v>EB</v>
      </c>
      <c r="N122" s="14">
        <f>IF(SUM(L111:L121)&gt;SUM(N111:N121),SUM(L111:L121)-SUM(N111:N121),"")</f>
        <v>62300</v>
      </c>
    </row>
    <row r="123" spans="1:14" ht="13.5" thickBot="1" x14ac:dyDescent="0.25">
      <c r="A123" s="18"/>
      <c r="B123" s="19">
        <f>IF(A110&lt;&gt;"",SUM(B111:B122),"")</f>
        <v>577894</v>
      </c>
      <c r="C123" s="18"/>
      <c r="D123" s="20">
        <f>IF(A110&lt;&gt;"",SUM(D111:D122),"")</f>
        <v>577894</v>
      </c>
      <c r="F123" s="18"/>
      <c r="G123" s="19">
        <f>IF(F110&lt;&gt;"",SUM(G111:G122),"")</f>
        <v>149160</v>
      </c>
      <c r="H123" s="18"/>
      <c r="I123" s="20">
        <f>IF(F110&lt;&gt;"",SUM(I111:I122),"")</f>
        <v>149160</v>
      </c>
      <c r="K123" s="18"/>
      <c r="L123" s="19">
        <f>IF(K110&lt;&gt;"",SUM(L111:L122),"")</f>
        <v>62430</v>
      </c>
      <c r="M123" s="18"/>
      <c r="N123" s="20">
        <f>IF(K110&lt;&gt;"",SUM(N111:N122),"")</f>
        <v>62430</v>
      </c>
    </row>
    <row r="124" spans="1:14" ht="13.5" thickTop="1" x14ac:dyDescent="0.2"/>
    <row r="125" spans="1:14" ht="27.95" customHeight="1" thickBot="1" x14ac:dyDescent="0.25">
      <c r="A125" s="38" t="str">
        <f>IF(Accounts!A35&lt;&gt;"",Accounts!A35,"")</f>
        <v xml:space="preserve">Deductions obtained </v>
      </c>
      <c r="B125" s="38"/>
      <c r="C125" s="38"/>
      <c r="D125" s="38"/>
      <c r="F125" s="38" t="str">
        <f>IF(Accounts!A36&lt;&gt;"",Accounts!A36,"")</f>
        <v>Deductions granted</v>
      </c>
      <c r="G125" s="38"/>
      <c r="H125" s="38"/>
      <c r="I125" s="38"/>
      <c r="K125" s="38" t="str">
        <f>IF(Accounts!A37&lt;&gt;"",Accounts!A37,"")</f>
        <v>Self-service sales</v>
      </c>
      <c r="L125" s="38"/>
      <c r="M125" s="38"/>
      <c r="N125" s="38"/>
    </row>
    <row r="126" spans="1:14" x14ac:dyDescent="0.2">
      <c r="A126" s="7" t="str">
        <f>IF(B126&lt;&gt;"","OB","")</f>
        <v/>
      </c>
      <c r="B126" s="8" t="str">
        <f>IF(Accounts!B35&lt;&gt;"",Accounts!B35,"")</f>
        <v/>
      </c>
      <c r="C126" s="7" t="str">
        <f>IF(D126&lt;&gt;"","OB","")</f>
        <v>OB</v>
      </c>
      <c r="D126" s="9">
        <f>IF(Accounts!C35&lt;&gt;"",Accounts!C35,"")</f>
        <v>4690</v>
      </c>
      <c r="F126" s="7" t="str">
        <f>IF(G126&lt;&gt;"","OB","")</f>
        <v>OB</v>
      </c>
      <c r="G126" s="8">
        <f>IF(Accounts!B36&lt;&gt;"",Accounts!B36,"")</f>
        <v>2345</v>
      </c>
      <c r="H126" s="7" t="str">
        <f>IF(I126&lt;&gt;"","OB","")</f>
        <v/>
      </c>
      <c r="I126" s="9"/>
      <c r="K126" s="7" t="str">
        <f>IF(L126&lt;&gt;"","OB","")</f>
        <v/>
      </c>
      <c r="L126" s="8" t="str">
        <f>IF(Accounts!B37&lt;&gt;"",Accounts!B37,"")</f>
        <v/>
      </c>
      <c r="M126" s="7" t="str">
        <f>IF(N126&lt;&gt;"","OB","")</f>
        <v>OB</v>
      </c>
      <c r="N126" s="9">
        <f>IF(Accounts!C37&lt;&gt;"",Accounts!C37,"")</f>
        <v>3450</v>
      </c>
    </row>
    <row r="127" spans="1:14" x14ac:dyDescent="0.2">
      <c r="A127" s="10">
        <v>7</v>
      </c>
      <c r="B127" s="11">
        <v>7</v>
      </c>
      <c r="C127" s="10">
        <v>7</v>
      </c>
      <c r="D127" s="12">
        <v>307</v>
      </c>
      <c r="F127" s="10">
        <v>13</v>
      </c>
      <c r="G127" s="11">
        <v>215</v>
      </c>
      <c r="H127" s="10"/>
      <c r="I127" s="12"/>
      <c r="K127" s="10">
        <v>14</v>
      </c>
      <c r="L127" s="11">
        <v>19</v>
      </c>
      <c r="M127" s="10">
        <v>14</v>
      </c>
      <c r="N127" s="12">
        <v>269</v>
      </c>
    </row>
    <row r="128" spans="1:14" x14ac:dyDescent="0.2">
      <c r="A128" s="10"/>
      <c r="B128" s="11"/>
      <c r="C128" s="10"/>
      <c r="D128" s="12"/>
      <c r="F128" s="10">
        <v>15</v>
      </c>
      <c r="G128" s="11">
        <v>200</v>
      </c>
      <c r="H128" s="10"/>
      <c r="I128" s="12"/>
      <c r="K128" s="10"/>
      <c r="L128" s="11"/>
      <c r="M128" s="10"/>
      <c r="N128" s="12"/>
    </row>
    <row r="129" spans="1:14" x14ac:dyDescent="0.2">
      <c r="A129" s="10"/>
      <c r="B129" s="11"/>
      <c r="C129" s="10"/>
      <c r="D129" s="12"/>
      <c r="F129" s="10"/>
      <c r="G129" s="11"/>
      <c r="H129" s="10"/>
      <c r="I129" s="12"/>
      <c r="K129" s="10"/>
      <c r="L129" s="11"/>
      <c r="M129" s="10"/>
      <c r="N129" s="12"/>
    </row>
    <row r="130" spans="1:14" x14ac:dyDescent="0.2">
      <c r="A130" s="10"/>
      <c r="B130" s="11"/>
      <c r="C130" s="10"/>
      <c r="D130" s="12"/>
      <c r="F130" s="10"/>
      <c r="G130" s="11"/>
      <c r="H130" s="10"/>
      <c r="I130" s="12"/>
      <c r="K130" s="10"/>
      <c r="L130" s="11"/>
      <c r="M130" s="10"/>
      <c r="N130" s="12"/>
    </row>
    <row r="131" spans="1:14" ht="12.75" customHeight="1" x14ac:dyDescent="0.2">
      <c r="A131" s="6" t="str">
        <f>IF(B131&lt;&gt;"","EB","")</f>
        <v>EB</v>
      </c>
      <c r="B131" s="13">
        <f>IF(SUM(D126:D130)&gt;SUM(B126:B130),SUM(D126:D130)-SUM(B126:B130),"")</f>
        <v>4990</v>
      </c>
      <c r="C131" s="6" t="str">
        <f>IF(D131&lt;&gt;"","EB","")</f>
        <v/>
      </c>
      <c r="D131" s="14" t="str">
        <f>IF(SUM(B126:B130)&gt;SUM(D126:D130),SUM(B126:B130)-SUM(D126:D130),"")</f>
        <v/>
      </c>
      <c r="F131" s="6" t="str">
        <f>IF(G131&lt;&gt;"","EB","")</f>
        <v/>
      </c>
      <c r="G131" s="13" t="str">
        <f>IF(SUM(I126:I130)&gt;SUM(G126:G130),SUM(I126:I130)-SUM(G126:G130),"")</f>
        <v/>
      </c>
      <c r="H131" s="6" t="str">
        <f>IF(I131&lt;&gt;"","EB","")</f>
        <v>EB</v>
      </c>
      <c r="I131" s="14">
        <f>IF(SUM(G126:G130)&gt;SUM(I126:I130),SUM(G126:G130)-SUM(I126:I130),"")</f>
        <v>2760</v>
      </c>
      <c r="K131" s="6" t="str">
        <f>IF(L131&lt;&gt;"","EB","")</f>
        <v>EB</v>
      </c>
      <c r="L131" s="13">
        <f>IF(SUM(N126:N130)&gt;SUM(L126:L130),SUM(N126:N130)-SUM(L126:L130),"")</f>
        <v>3700</v>
      </c>
      <c r="M131" s="6" t="str">
        <f>IF(N131&lt;&gt;"","EB","")</f>
        <v/>
      </c>
      <c r="N131" s="14" t="str">
        <f>IF(SUM(L126:L130)&gt;SUM(N126:N130),SUM(L126:L130)-SUM(N126:N130),"")</f>
        <v/>
      </c>
    </row>
    <row r="132" spans="1:14" ht="13.5" thickBot="1" x14ac:dyDescent="0.25">
      <c r="A132" s="18"/>
      <c r="B132" s="19">
        <f>IF(A125&lt;&gt;"",SUM(B126:B131),"")</f>
        <v>4997</v>
      </c>
      <c r="C132" s="18"/>
      <c r="D132" s="20">
        <f>IF(A125&lt;&gt;"",SUM(D126:D131),"")</f>
        <v>4997</v>
      </c>
      <c r="F132" s="18"/>
      <c r="G132" s="19">
        <f>IF(F125&lt;&gt;"",SUM(G126:G131),"")</f>
        <v>2760</v>
      </c>
      <c r="H132" s="18"/>
      <c r="I132" s="20">
        <f>IF(F125&lt;&gt;"",SUM(I126:I131),"")</f>
        <v>2760</v>
      </c>
      <c r="K132" s="18"/>
      <c r="L132" s="19">
        <f>IF(K125&lt;&gt;"",SUM(L126:L131),"")</f>
        <v>3719</v>
      </c>
      <c r="M132" s="18"/>
      <c r="N132" s="20">
        <f>IF(K125&lt;&gt;"",SUM(N126:N131),"")</f>
        <v>3719</v>
      </c>
    </row>
    <row r="133" spans="1:14" ht="13.5" thickTop="1" x14ac:dyDescent="0.2"/>
    <row r="134" spans="1:14" ht="27.95" customHeight="1" thickBot="1" x14ac:dyDescent="0.25">
      <c r="A134" s="38" t="str">
        <f>IF(Accounts!A38&lt;&gt;"",Accounts!A38,"")</f>
        <v>credit, debit card fees, selling expenses</v>
      </c>
      <c r="B134" s="38"/>
      <c r="C134" s="38"/>
      <c r="D134" s="38"/>
      <c r="F134" s="38" t="str">
        <f>IF(Accounts!A39&lt;&gt;"",Accounts!A39,"")</f>
        <v>Salaries &amp; social charges</v>
      </c>
      <c r="G134" s="38"/>
      <c r="H134" s="38"/>
      <c r="I134" s="38"/>
      <c r="K134" s="38" t="str">
        <f>IF(Accounts!A40&lt;&gt;"",Accounts!A40,"")</f>
        <v>Rent</v>
      </c>
      <c r="L134" s="38"/>
      <c r="M134" s="38"/>
      <c r="N134" s="38"/>
    </row>
    <row r="135" spans="1:14" x14ac:dyDescent="0.2">
      <c r="A135" s="7" t="str">
        <f>IF(B135&lt;&gt;"","OB","")</f>
        <v>OB</v>
      </c>
      <c r="B135" s="8">
        <f>IF(Accounts!B38&lt;&gt;"",Accounts!B38,"")</f>
        <v>5090</v>
      </c>
      <c r="C135" s="7" t="str">
        <f>IF(D135&lt;&gt;"","OB","")</f>
        <v/>
      </c>
      <c r="D135" s="9" t="str">
        <f>IF(Accounts!C38&lt;&gt;"",Accounts!C38,"")</f>
        <v/>
      </c>
      <c r="F135" s="7" t="str">
        <f>IF(G135&lt;&gt;"","OB","")</f>
        <v>OB</v>
      </c>
      <c r="G135" s="8">
        <f>IF(Accounts!B39&lt;&gt;"",Accounts!B39,"")</f>
        <v>167000</v>
      </c>
      <c r="H135" s="7" t="str">
        <f>IF(I135&lt;&gt;"","OB","")</f>
        <v/>
      </c>
      <c r="I135" s="9" t="str">
        <f>IF(Accounts!C39&lt;&gt;"",Accounts!C39,"")</f>
        <v/>
      </c>
      <c r="K135" s="7" t="str">
        <f>IF(L135&lt;&gt;"","OB","")</f>
        <v>OB</v>
      </c>
      <c r="L135" s="8">
        <f>IF(Accounts!B40&lt;&gt;"",Accounts!B40,"")</f>
        <v>54000</v>
      </c>
      <c r="M135" s="7" t="str">
        <f>IF(N135&lt;&gt;"","OB","")</f>
        <v/>
      </c>
      <c r="N135" s="9" t="str">
        <f>IF(Accounts!C40&lt;&gt;"",Accounts!C40,"")</f>
        <v/>
      </c>
    </row>
    <row r="136" spans="1:14" x14ac:dyDescent="0.2">
      <c r="A136" s="10">
        <v>13</v>
      </c>
      <c r="B136" s="11">
        <v>39</v>
      </c>
      <c r="C136" s="10"/>
      <c r="D136" s="12"/>
      <c r="F136" s="10">
        <v>15</v>
      </c>
      <c r="G136" s="11">
        <v>500</v>
      </c>
      <c r="H136" s="10">
        <v>15</v>
      </c>
      <c r="I136" s="12">
        <v>200</v>
      </c>
      <c r="K136" s="10"/>
      <c r="L136" s="11"/>
      <c r="M136" s="10">
        <v>4</v>
      </c>
      <c r="N136" s="12">
        <v>2250</v>
      </c>
    </row>
    <row r="137" spans="1:14" x14ac:dyDescent="0.2">
      <c r="A137" s="10"/>
      <c r="B137" s="11"/>
      <c r="C137" s="10"/>
      <c r="D137" s="12"/>
      <c r="F137" s="10">
        <v>17</v>
      </c>
      <c r="G137" s="11">
        <v>43450</v>
      </c>
      <c r="H137" s="10"/>
      <c r="I137" s="12"/>
      <c r="K137" s="10"/>
      <c r="L137" s="11"/>
      <c r="M137" s="10"/>
      <c r="N137" s="12"/>
    </row>
    <row r="138" spans="1:14" x14ac:dyDescent="0.2">
      <c r="A138" s="10"/>
      <c r="B138" s="11"/>
      <c r="C138" s="10"/>
      <c r="D138" s="12"/>
      <c r="F138" s="10"/>
      <c r="G138" s="11"/>
      <c r="H138" s="10"/>
      <c r="I138" s="12"/>
      <c r="K138" s="10"/>
      <c r="L138" s="11"/>
      <c r="M138" s="10"/>
      <c r="N138" s="12"/>
    </row>
    <row r="139" spans="1:14" x14ac:dyDescent="0.2">
      <c r="A139" s="10"/>
      <c r="B139" s="11"/>
      <c r="C139" s="10"/>
      <c r="D139" s="12"/>
      <c r="F139" s="10"/>
      <c r="G139" s="11"/>
      <c r="H139" s="10"/>
      <c r="I139" s="12"/>
      <c r="K139" s="10"/>
      <c r="L139" s="11"/>
      <c r="M139" s="10"/>
      <c r="N139" s="12"/>
    </row>
    <row r="140" spans="1:14" ht="12.75" customHeight="1" x14ac:dyDescent="0.2">
      <c r="A140" s="6" t="str">
        <f>IF(B140&lt;&gt;"","EB","")</f>
        <v/>
      </c>
      <c r="B140" s="13" t="str">
        <f>IF(SUM(D135:D139)&gt;SUM(B135:B139),SUM(D135:D139)-SUM(B135:B139),"")</f>
        <v/>
      </c>
      <c r="C140" s="6" t="str">
        <f>IF(D140&lt;&gt;"","EB","")</f>
        <v>EB</v>
      </c>
      <c r="D140" s="14">
        <f>IF(SUM(B135:B139)&gt;SUM(D135:D139),SUM(B135:B139)-SUM(D135:D139),"")</f>
        <v>5129</v>
      </c>
      <c r="F140" s="6" t="str">
        <f>IF(G140&lt;&gt;"","EB","")</f>
        <v/>
      </c>
      <c r="G140" s="13" t="str">
        <f>IF(SUM(I135:I139)&gt;SUM(G135:G139),SUM(I135:I139)-SUM(G135:G139),"")</f>
        <v/>
      </c>
      <c r="H140" s="6" t="str">
        <f>IF(I140&lt;&gt;"","EB","")</f>
        <v>EB</v>
      </c>
      <c r="I140" s="14">
        <f>IF(SUM(G135:G139)&gt;SUM(I135:I139),SUM(G135:G139)-SUM(I135:I139),"")</f>
        <v>210750</v>
      </c>
      <c r="K140" s="6" t="str">
        <f>IF(L140&lt;&gt;"","EB","")</f>
        <v/>
      </c>
      <c r="L140" s="13" t="str">
        <f>IF(SUM(N135:N139)&gt;SUM(L135:L139),SUM(N135:N139)-SUM(L135:L139),"")</f>
        <v/>
      </c>
      <c r="M140" s="6" t="str">
        <f>IF(N140&lt;&gt;"","EB","")</f>
        <v>EB</v>
      </c>
      <c r="N140" s="14">
        <f>IF(SUM(L135:L139)&gt;SUM(N135:N139),SUM(L135:L139)-SUM(N135:N139),"")</f>
        <v>51750</v>
      </c>
    </row>
    <row r="141" spans="1:14" ht="13.5" thickBot="1" x14ac:dyDescent="0.25">
      <c r="A141" s="18"/>
      <c r="B141" s="19">
        <f>IF(A134&lt;&gt;"",SUM(B135:B140),"")</f>
        <v>5129</v>
      </c>
      <c r="C141" s="18"/>
      <c r="D141" s="20">
        <f>IF(A134&lt;&gt;"",SUM(D135:D140),"")</f>
        <v>5129</v>
      </c>
      <c r="F141" s="18"/>
      <c r="G141" s="19">
        <f>IF(F134&lt;&gt;"",SUM(G135:G140),"")</f>
        <v>210950</v>
      </c>
      <c r="H141" s="18"/>
      <c r="I141" s="20">
        <f>IF(F134&lt;&gt;"",SUM(I135:I140),"")</f>
        <v>210950</v>
      </c>
      <c r="K141" s="18"/>
      <c r="L141" s="19">
        <f>IF(K134&lt;&gt;"",SUM(L135:L140),"")</f>
        <v>54000</v>
      </c>
      <c r="M141" s="18"/>
      <c r="N141" s="20">
        <f>IF(K134&lt;&gt;"",SUM(N135:N140),"")</f>
        <v>54000</v>
      </c>
    </row>
    <row r="142" spans="1:14" ht="13.5" thickTop="1" x14ac:dyDescent="0.2"/>
    <row r="143" spans="1:14" ht="27.95" customHeight="1" thickBot="1" x14ac:dyDescent="0.25">
      <c r="A143" s="38" t="str">
        <f>IF(Accounts!A41&lt;&gt;"",Accounts!A41,"")</f>
        <v/>
      </c>
      <c r="B143" s="38"/>
      <c r="C143" s="38"/>
      <c r="D143" s="38"/>
      <c r="F143" s="38" t="str">
        <f>IF(Accounts!A42&lt;&gt;"",Accounts!A42,"")</f>
        <v>Insurance</v>
      </c>
      <c r="G143" s="38"/>
      <c r="H143" s="38"/>
      <c r="I143" s="38"/>
      <c r="K143" s="38" t="str">
        <f>IF(Accounts!A43&lt;&gt;"",Accounts!A43,"")</f>
        <v>Cost and maintenant of delivery vehicles</v>
      </c>
      <c r="L143" s="38"/>
      <c r="M143" s="38"/>
      <c r="N143" s="38"/>
    </row>
    <row r="144" spans="1:14" x14ac:dyDescent="0.2">
      <c r="A144" s="7" t="str">
        <f>IF(B144&lt;&gt;"","OB","")</f>
        <v/>
      </c>
      <c r="B144" s="8" t="str">
        <f>IF(Accounts!B41&lt;&gt;"",Accounts!B41,"")</f>
        <v/>
      </c>
      <c r="C144" s="7" t="str">
        <f>IF(D144&lt;&gt;"","OB","")</f>
        <v/>
      </c>
      <c r="D144" s="9" t="str">
        <f>IF(Accounts!C41&lt;&gt;"",Accounts!C41,"")</f>
        <v/>
      </c>
      <c r="F144" s="7" t="str">
        <f>IF(G144&lt;&gt;"","OB","")</f>
        <v>OB</v>
      </c>
      <c r="G144" s="8">
        <f>IF(Accounts!B42&lt;&gt;"",Accounts!B42,"")</f>
        <v>3400</v>
      </c>
      <c r="H144" s="7" t="str">
        <f>IF(I144&lt;&gt;"","OB","")</f>
        <v/>
      </c>
      <c r="I144" s="9" t="str">
        <f>IF(Accounts!C42&lt;&gt;"",Accounts!C42,"")</f>
        <v/>
      </c>
      <c r="K144" s="7" t="str">
        <f>IF(L144&lt;&gt;"","OB","")</f>
        <v>OB</v>
      </c>
      <c r="L144" s="8">
        <f>IF(Accounts!B43&lt;&gt;"",Accounts!B43,"")</f>
        <v>4510</v>
      </c>
      <c r="M144" s="7" t="str">
        <f>IF(N144&lt;&gt;"","OB","")</f>
        <v/>
      </c>
      <c r="N144" s="9" t="str">
        <f>IF(Accounts!C43&lt;&gt;"",Accounts!C43,"")</f>
        <v/>
      </c>
    </row>
    <row r="145" spans="1:14" x14ac:dyDescent="0.2">
      <c r="A145" s="10"/>
      <c r="B145" s="11"/>
      <c r="C145" s="10"/>
      <c r="D145" s="12"/>
      <c r="F145" s="10">
        <v>9</v>
      </c>
      <c r="G145" s="11">
        <v>3080</v>
      </c>
      <c r="H145" s="10"/>
      <c r="I145" s="12"/>
      <c r="K145" s="10"/>
      <c r="L145" s="11"/>
      <c r="M145" s="10"/>
      <c r="N145" s="12"/>
    </row>
    <row r="146" spans="1:14" x14ac:dyDescent="0.2">
      <c r="A146" s="10"/>
      <c r="B146" s="11"/>
      <c r="C146" s="10"/>
      <c r="D146" s="12"/>
      <c r="F146" s="10"/>
      <c r="G146" s="11"/>
      <c r="H146" s="10"/>
      <c r="I146" s="12"/>
      <c r="K146" s="10"/>
      <c r="L146" s="11"/>
      <c r="M146" s="10"/>
      <c r="N146" s="12"/>
    </row>
    <row r="147" spans="1:14" x14ac:dyDescent="0.2">
      <c r="A147" s="10"/>
      <c r="B147" s="11"/>
      <c r="C147" s="10"/>
      <c r="D147" s="12"/>
      <c r="F147" s="10"/>
      <c r="G147" s="11"/>
      <c r="H147" s="10"/>
      <c r="I147" s="12"/>
      <c r="K147" s="10"/>
      <c r="L147" s="11"/>
      <c r="M147" s="10"/>
      <c r="N147" s="12"/>
    </row>
    <row r="148" spans="1:14" x14ac:dyDescent="0.2">
      <c r="A148" s="10"/>
      <c r="B148" s="11"/>
      <c r="C148" s="10"/>
      <c r="D148" s="12"/>
      <c r="F148" s="10"/>
      <c r="G148" s="11"/>
      <c r="H148" s="10"/>
      <c r="I148" s="12"/>
      <c r="K148" s="10"/>
      <c r="L148" s="11"/>
      <c r="M148" s="10"/>
      <c r="N148" s="12"/>
    </row>
    <row r="149" spans="1:14" ht="12.75" customHeight="1" x14ac:dyDescent="0.2">
      <c r="A149" s="6" t="str">
        <f>IF(B149&lt;&gt;"","EB","")</f>
        <v/>
      </c>
      <c r="B149" s="13" t="str">
        <f>IF(SUM(D144:D148)&gt;SUM(B144:B148),SUM(D144:D148)-SUM(B144:B148),"")</f>
        <v/>
      </c>
      <c r="C149" s="6" t="str">
        <f>IF(D149&lt;&gt;"","EB","")</f>
        <v/>
      </c>
      <c r="D149" s="14" t="str">
        <f>IF(SUM(B144:B148)&gt;SUM(D144:D148),SUM(B144:B148)-SUM(D144:D148),"")</f>
        <v/>
      </c>
      <c r="F149" s="6" t="str">
        <f>IF(G149&lt;&gt;"","EB","")</f>
        <v/>
      </c>
      <c r="G149" s="13" t="str">
        <f>IF(SUM(I144:I148)&gt;SUM(G144:G148),SUM(I144:I148)-SUM(G144:G148),"")</f>
        <v/>
      </c>
      <c r="H149" s="6" t="str">
        <f>IF(I149&lt;&gt;"","EB","")</f>
        <v>EB</v>
      </c>
      <c r="I149" s="14">
        <f>IF(SUM(G144:G148)&gt;SUM(I144:I148),SUM(G144:G148)-SUM(I144:I148),"")</f>
        <v>6480</v>
      </c>
      <c r="K149" s="6" t="str">
        <f>IF(L149&lt;&gt;"","EB","")</f>
        <v/>
      </c>
      <c r="L149" s="13" t="str">
        <f>IF(SUM(N144:N148)&gt;SUM(L144:L148),SUM(N144:N148)-SUM(L144:L148),"")</f>
        <v/>
      </c>
      <c r="M149" s="6" t="str">
        <f>IF(N149&lt;&gt;"","EB","")</f>
        <v>EB</v>
      </c>
      <c r="N149" s="14">
        <f>IF(SUM(L144:L148)&gt;SUM(N144:N148),SUM(L144:L148)-SUM(N144:N148),"")</f>
        <v>4510</v>
      </c>
    </row>
    <row r="150" spans="1:14" ht="13.5" thickBot="1" x14ac:dyDescent="0.25">
      <c r="A150" s="18"/>
      <c r="B150" s="19" t="str">
        <f>IF(A143&lt;&gt;"",SUM(B144:B149),"")</f>
        <v/>
      </c>
      <c r="C150" s="18"/>
      <c r="D150" s="20" t="str">
        <f>IF(A143&lt;&gt;"",SUM(D144:D149),"")</f>
        <v/>
      </c>
      <c r="F150" s="18"/>
      <c r="G150" s="19">
        <f>IF(F143&lt;&gt;"",SUM(G144:G149),"")</f>
        <v>6480</v>
      </c>
      <c r="H150" s="18"/>
      <c r="I150" s="20">
        <f>IF(F143&lt;&gt;"",SUM(I144:I149),"")</f>
        <v>6480</v>
      </c>
      <c r="K150" s="18"/>
      <c r="L150" s="19">
        <f>IF(K143&lt;&gt;"",SUM(L144:L149),"")</f>
        <v>4510</v>
      </c>
      <c r="M150" s="18"/>
      <c r="N150" s="20">
        <f>IF(K143&lt;&gt;"",SUM(N144:N149),"")</f>
        <v>4510</v>
      </c>
    </row>
    <row r="151" spans="1:14" ht="13.5" thickTop="1" x14ac:dyDescent="0.2"/>
    <row r="152" spans="1:14" ht="27.95" customHeight="1" thickBot="1" x14ac:dyDescent="0.25">
      <c r="A152" s="38" t="str">
        <f>IF(Accounts!A44&lt;&gt;"",Accounts!A44,"")</f>
        <v>Financial expenses</v>
      </c>
      <c r="B152" s="38"/>
      <c r="C152" s="38"/>
      <c r="D152" s="38"/>
      <c r="F152" s="38" t="str">
        <f>IF(Accounts!A45&lt;&gt;"",Accounts!A45,"")</f>
        <v>Commercial building expenses &amp; maintenance</v>
      </c>
      <c r="G152" s="38"/>
      <c r="H152" s="38"/>
      <c r="I152" s="38"/>
      <c r="K152" s="38" t="str">
        <f>IF(Accounts!A46&lt;&gt;"",Accounts!A46,"")</f>
        <v>Other operating expenses</v>
      </c>
      <c r="L152" s="38"/>
      <c r="M152" s="38"/>
      <c r="N152" s="38"/>
    </row>
    <row r="153" spans="1:14" x14ac:dyDescent="0.2">
      <c r="A153" s="7" t="str">
        <f>IF(B153&lt;&gt;"","OB","")</f>
        <v/>
      </c>
      <c r="B153" s="8" t="str">
        <f>IF(Accounts!B44&lt;&gt;"",Accounts!B44,"")</f>
        <v/>
      </c>
      <c r="C153" s="7" t="str">
        <f>IF(D153&lt;&gt;"","OB","")</f>
        <v/>
      </c>
      <c r="D153" s="9" t="str">
        <f>IF(Accounts!C44&lt;&gt;"",Accounts!C44,"")</f>
        <v/>
      </c>
      <c r="F153" s="7" t="str">
        <f>IF(G153&lt;&gt;"","OB","")</f>
        <v/>
      </c>
      <c r="G153" s="8" t="str">
        <f>IF(Accounts!B45&lt;&gt;"",Accounts!B45,"")</f>
        <v/>
      </c>
      <c r="H153" s="7" t="str">
        <f>IF(I153&lt;&gt;"","OB","")</f>
        <v/>
      </c>
      <c r="I153" s="9" t="str">
        <f>IF(Accounts!C45&lt;&gt;"",Accounts!C45,"")</f>
        <v/>
      </c>
      <c r="K153" s="7" t="str">
        <f>IF(L153&lt;&gt;"","OB","")</f>
        <v>OB</v>
      </c>
      <c r="L153" s="8">
        <f>IF(Accounts!B46&lt;&gt;"",Accounts!B46,"")</f>
        <v>45900</v>
      </c>
      <c r="M153" s="7" t="str">
        <f>IF(N153&lt;&gt;"","OB","")</f>
        <v/>
      </c>
      <c r="N153" s="9" t="str">
        <f>IF(Accounts!C46&lt;&gt;"",Accounts!C46,"")</f>
        <v/>
      </c>
    </row>
    <row r="154" spans="1:14" x14ac:dyDescent="0.2">
      <c r="A154" s="10">
        <v>18</v>
      </c>
      <c r="B154" s="11">
        <v>900</v>
      </c>
      <c r="C154" s="10"/>
      <c r="D154" s="12"/>
      <c r="F154" s="10"/>
      <c r="G154" s="11"/>
      <c r="H154" s="10"/>
      <c r="I154" s="12"/>
      <c r="K154" s="10">
        <v>9</v>
      </c>
      <c r="L154" s="11">
        <v>16155</v>
      </c>
      <c r="M154" s="10">
        <v>9</v>
      </c>
      <c r="N154" s="12">
        <v>1155</v>
      </c>
    </row>
    <row r="155" spans="1:14" x14ac:dyDescent="0.2">
      <c r="A155" s="10"/>
      <c r="B155" s="11"/>
      <c r="C155" s="10"/>
      <c r="D155" s="12"/>
      <c r="F155" s="10"/>
      <c r="G155" s="11"/>
      <c r="H155" s="10"/>
      <c r="I155" s="12"/>
      <c r="K155" s="10">
        <v>10</v>
      </c>
      <c r="L155" s="11">
        <v>500</v>
      </c>
      <c r="M155" s="10">
        <v>16</v>
      </c>
      <c r="N155" s="12">
        <v>58</v>
      </c>
    </row>
    <row r="156" spans="1:14" x14ac:dyDescent="0.2">
      <c r="A156" s="10"/>
      <c r="B156" s="11"/>
      <c r="C156" s="10"/>
      <c r="D156" s="12"/>
      <c r="F156" s="10"/>
      <c r="G156" s="11"/>
      <c r="H156" s="10"/>
      <c r="I156" s="12"/>
      <c r="K156" s="10">
        <v>16</v>
      </c>
      <c r="L156" s="11">
        <v>810</v>
      </c>
      <c r="M156" s="10"/>
      <c r="N156" s="12"/>
    </row>
    <row r="157" spans="1:14" x14ac:dyDescent="0.2">
      <c r="A157" s="10"/>
      <c r="B157" s="11"/>
      <c r="C157" s="10"/>
      <c r="D157" s="12"/>
      <c r="F157" s="10"/>
      <c r="G157" s="11"/>
      <c r="H157" s="10"/>
      <c r="I157" s="12"/>
      <c r="K157" s="10"/>
      <c r="L157" s="11"/>
      <c r="M157" s="10"/>
      <c r="N157" s="12"/>
    </row>
    <row r="158" spans="1:14" ht="12.75" customHeight="1" x14ac:dyDescent="0.2">
      <c r="A158" s="6" t="str">
        <f>IF(B158&lt;&gt;"","EB","")</f>
        <v/>
      </c>
      <c r="B158" s="13" t="str">
        <f>IF(SUM(D153:D157)&gt;SUM(B153:B157),SUM(D153:D157)-SUM(B153:B157),"")</f>
        <v/>
      </c>
      <c r="C158" s="6" t="str">
        <f>IF(D158&lt;&gt;"","EB","")</f>
        <v>EB</v>
      </c>
      <c r="D158" s="14">
        <f>IF(SUM(B153:B157)&gt;SUM(D153:D157),SUM(B153:B157)-SUM(D153:D157),"")</f>
        <v>900</v>
      </c>
      <c r="F158" s="6" t="str">
        <f>IF(G158&lt;&gt;"","EB","")</f>
        <v/>
      </c>
      <c r="G158" s="13" t="str">
        <f>IF(SUM(I153:I157)&gt;SUM(G153:G157),SUM(I153:I157)-SUM(G153:G157),"")</f>
        <v/>
      </c>
      <c r="H158" s="6" t="str">
        <f>IF(I158&lt;&gt;"","EB","")</f>
        <v/>
      </c>
      <c r="I158" s="14" t="str">
        <f>IF(SUM(G153:G157)&gt;SUM(I153:I157),SUM(G153:G157)-SUM(I153:I157),"")</f>
        <v/>
      </c>
      <c r="K158" s="6" t="str">
        <f>IF(L158&lt;&gt;"","EB","")</f>
        <v/>
      </c>
      <c r="L158" s="13" t="str">
        <f>IF(SUM(N153:N157)&gt;SUM(L153:L157),SUM(N153:N157)-SUM(L153:L157),"")</f>
        <v/>
      </c>
      <c r="M158" s="6" t="str">
        <f>IF(N158&lt;&gt;"","EB","")</f>
        <v>EB</v>
      </c>
      <c r="N158" s="14">
        <f>IF(SUM(L153:L157)&gt;SUM(N153:N157),SUM(L153:L157)-SUM(N153:N157),"")</f>
        <v>62152</v>
      </c>
    </row>
    <row r="159" spans="1:14" ht="13.5" thickBot="1" x14ac:dyDescent="0.25">
      <c r="A159" s="18"/>
      <c r="B159" s="19">
        <f>IF(A152&lt;&gt;"",SUM(B153:B158),"")</f>
        <v>900</v>
      </c>
      <c r="C159" s="18"/>
      <c r="D159" s="20">
        <f>IF(A152&lt;&gt;"",SUM(D153:D158),"")</f>
        <v>900</v>
      </c>
      <c r="F159" s="18"/>
      <c r="G159" s="19">
        <f>IF(F152&lt;&gt;"",SUM(G153:G158),"")</f>
        <v>0</v>
      </c>
      <c r="H159" s="18"/>
      <c r="I159" s="20">
        <f>IF(F152&lt;&gt;"",SUM(I153:I158),"")</f>
        <v>0</v>
      </c>
      <c r="K159" s="18"/>
      <c r="L159" s="19">
        <f>IF(K152&lt;&gt;"",SUM(L153:L158),"")</f>
        <v>63365</v>
      </c>
      <c r="M159" s="18"/>
      <c r="N159" s="20">
        <f>IF(K152&lt;&gt;"",SUM(N153:N158),"")</f>
        <v>63365</v>
      </c>
    </row>
    <row r="160" spans="1:14" ht="13.5" thickTop="1" x14ac:dyDescent="0.2"/>
    <row r="161" spans="1:14" ht="27.95" customHeight="1" thickBot="1" x14ac:dyDescent="0.25">
      <c r="A161" s="38" t="str">
        <f>IF(Accounts!A48&lt;&gt;"",Accounts!A48,"")</f>
        <v>Exceptional income and expense</v>
      </c>
      <c r="B161" s="38"/>
      <c r="C161" s="38"/>
      <c r="D161" s="38"/>
      <c r="F161" s="38" t="str">
        <f>IF(Accounts!A49&lt;&gt;"",Accounts!A49,"")</f>
        <v/>
      </c>
      <c r="G161" s="38"/>
      <c r="H161" s="38"/>
      <c r="I161" s="38"/>
      <c r="K161" s="38"/>
      <c r="L161" s="38"/>
      <c r="M161" s="38"/>
      <c r="N161" s="38"/>
    </row>
    <row r="162" spans="1:14" x14ac:dyDescent="0.2">
      <c r="A162" s="7" t="str">
        <f>IF(B162&lt;&gt;"","OB","")</f>
        <v/>
      </c>
      <c r="B162" s="8" t="str">
        <f>IF(Accounts!B48&lt;&gt;"",Accounts!B48,"")</f>
        <v/>
      </c>
      <c r="C162" s="7" t="str">
        <f>IF(D162&lt;&gt;"","OB","")</f>
        <v/>
      </c>
      <c r="D162" s="9" t="str">
        <f>IF(Accounts!C48&lt;&gt;"",Accounts!C48,"")</f>
        <v/>
      </c>
      <c r="F162" s="7" t="str">
        <f>IF(G162&lt;&gt;"","OB","")</f>
        <v/>
      </c>
      <c r="G162" s="8" t="str">
        <f>IF(Accounts!B49&lt;&gt;"",Accounts!B49,"")</f>
        <v/>
      </c>
      <c r="H162" s="7" t="str">
        <f>IF(I162&lt;&gt;"","OB","")</f>
        <v/>
      </c>
      <c r="I162" s="9" t="str">
        <f>IF(Accounts!C49&lt;&gt;"",Accounts!C49,"")</f>
        <v/>
      </c>
      <c r="K162" s="7"/>
      <c r="L162" s="8"/>
      <c r="M162" s="7"/>
      <c r="N162" s="9"/>
    </row>
    <row r="163" spans="1:14" x14ac:dyDescent="0.2">
      <c r="A163" s="10"/>
      <c r="B163" s="11"/>
      <c r="C163" s="10">
        <v>2</v>
      </c>
      <c r="D163" s="12">
        <v>713</v>
      </c>
      <c r="F163" s="10"/>
      <c r="G163" s="11"/>
      <c r="H163" s="10"/>
      <c r="I163" s="12"/>
      <c r="K163" s="10"/>
      <c r="L163" s="11"/>
      <c r="M163" s="10"/>
      <c r="N163" s="12"/>
    </row>
    <row r="164" spans="1:14" x14ac:dyDescent="0.2">
      <c r="A164" s="10"/>
      <c r="B164" s="11"/>
      <c r="C164" s="10"/>
      <c r="D164" s="12"/>
      <c r="F164" s="10"/>
      <c r="G164" s="11"/>
      <c r="H164" s="10"/>
      <c r="I164" s="12"/>
      <c r="K164" s="10"/>
      <c r="L164" s="11"/>
      <c r="M164" s="10"/>
      <c r="N164" s="12"/>
    </row>
    <row r="165" spans="1:14" x14ac:dyDescent="0.2">
      <c r="A165" s="10"/>
      <c r="B165" s="11"/>
      <c r="C165" s="10"/>
      <c r="D165" s="12"/>
      <c r="F165" s="10"/>
      <c r="G165" s="11"/>
      <c r="H165" s="10"/>
      <c r="I165" s="12"/>
      <c r="K165" s="10"/>
      <c r="L165" s="11"/>
      <c r="M165" s="10"/>
      <c r="N165" s="12"/>
    </row>
    <row r="166" spans="1:14" x14ac:dyDescent="0.2">
      <c r="A166" s="10"/>
      <c r="B166" s="11"/>
      <c r="C166" s="10"/>
      <c r="D166" s="12"/>
      <c r="F166" s="10"/>
      <c r="G166" s="11"/>
      <c r="H166" s="10"/>
      <c r="I166" s="12"/>
      <c r="K166" s="10"/>
      <c r="L166" s="11"/>
      <c r="M166" s="10"/>
      <c r="N166" s="12"/>
    </row>
    <row r="167" spans="1:14" ht="12.75" customHeight="1" x14ac:dyDescent="0.2">
      <c r="A167" s="6" t="str">
        <f>IF(B167&lt;&gt;"","EB","")</f>
        <v>EB</v>
      </c>
      <c r="B167" s="13">
        <f>IF(SUM(D162:D166)&gt;SUM(B162:B166),SUM(D162:D166)-SUM(B162:B166),"")</f>
        <v>713</v>
      </c>
      <c r="C167" s="6" t="str">
        <f>IF(D167&lt;&gt;"","EB","")</f>
        <v/>
      </c>
      <c r="D167" s="14" t="str">
        <f>IF(SUM(B162:B166)&gt;SUM(D162:D166),SUM(B162:B166)-SUM(D162:D166),"")</f>
        <v/>
      </c>
      <c r="F167" s="6" t="str">
        <f>IF(G167&lt;&gt;"","EB","")</f>
        <v/>
      </c>
      <c r="G167" s="13" t="str">
        <f>IF(SUM(I162:I166)&gt;SUM(G162:G166),SUM(I162:I166)-SUM(G162:G166),"")</f>
        <v/>
      </c>
      <c r="H167" s="6" t="str">
        <f>IF(I167&lt;&gt;"","EB","")</f>
        <v/>
      </c>
      <c r="I167" s="14" t="str">
        <f>IF(SUM(G162:G166)&gt;SUM(I162:I166),SUM(G162:G166)-SUM(I162:I166),"")</f>
        <v/>
      </c>
      <c r="K167" s="6" t="str">
        <f>IF(L167&lt;&gt;"","EB","")</f>
        <v/>
      </c>
      <c r="L167" s="13" t="str">
        <f>IF(SUM(N162:N166)&gt;SUM(L162:L166),SUM(N162:N166)-SUM(L162:L166),"")</f>
        <v/>
      </c>
      <c r="M167" s="6" t="str">
        <f>IF(N167&lt;&gt;"","EB","")</f>
        <v/>
      </c>
      <c r="N167" s="14" t="str">
        <f>IF(SUM(L162:L166)&gt;SUM(N162:N166),SUM(L162:L166)-SUM(N162:N166),"")</f>
        <v/>
      </c>
    </row>
    <row r="168" spans="1:14" ht="13.5" thickBot="1" x14ac:dyDescent="0.25">
      <c r="A168" s="18"/>
      <c r="B168" s="19">
        <f>IF(A161&lt;&gt;"",SUM(B162:B167),"")</f>
        <v>713</v>
      </c>
      <c r="C168" s="18"/>
      <c r="D168" s="20">
        <f>IF(A161&lt;&gt;"",SUM(D162:D167),"")</f>
        <v>713</v>
      </c>
      <c r="F168" s="18"/>
      <c r="G168" s="19" t="str">
        <f>IF(F161&lt;&gt;"",SUM(G162:G167),"")</f>
        <v/>
      </c>
      <c r="H168" s="18"/>
      <c r="I168" s="20" t="str">
        <f>IF(F161&lt;&gt;"",SUM(I162:I167),"")</f>
        <v/>
      </c>
      <c r="K168" s="18"/>
      <c r="L168" s="19" t="str">
        <f>IF(K161&lt;&gt;"",SUM(L162:L167),"")</f>
        <v/>
      </c>
      <c r="M168" s="18"/>
      <c r="N168" s="20" t="str">
        <f>IF(K161&lt;&gt;"",SUM(N162:N167),"")</f>
        <v/>
      </c>
    </row>
    <row r="169" spans="1:14" ht="13.5" thickTop="1" x14ac:dyDescent="0.2"/>
    <row r="170" spans="1:14" ht="27.95" customHeight="1" thickBot="1" x14ac:dyDescent="0.25">
      <c r="A170" s="38"/>
      <c r="B170" s="38"/>
      <c r="C170" s="38"/>
      <c r="D170" s="38"/>
      <c r="F170" s="38"/>
      <c r="G170" s="38"/>
      <c r="H170" s="38"/>
      <c r="I170" s="38"/>
      <c r="K170" s="38"/>
      <c r="L170" s="38"/>
      <c r="M170" s="38"/>
      <c r="N170" s="38"/>
    </row>
    <row r="171" spans="1:14" x14ac:dyDescent="0.2">
      <c r="A171" s="7"/>
      <c r="B171" s="8"/>
      <c r="C171" s="7"/>
      <c r="D171" s="9"/>
      <c r="F171" s="7"/>
      <c r="G171" s="8"/>
      <c r="H171" s="7"/>
      <c r="I171" s="9"/>
      <c r="K171" s="7"/>
      <c r="L171" s="8"/>
      <c r="M171" s="7"/>
      <c r="N171" s="9"/>
    </row>
    <row r="172" spans="1:14" x14ac:dyDescent="0.2">
      <c r="A172" s="10"/>
      <c r="B172" s="11"/>
      <c r="C172" s="10"/>
      <c r="D172" s="12"/>
      <c r="F172" s="10"/>
      <c r="G172" s="11"/>
      <c r="H172" s="10"/>
      <c r="I172" s="12"/>
      <c r="K172" s="10"/>
      <c r="L172" s="11"/>
      <c r="M172" s="10"/>
      <c r="N172" s="12"/>
    </row>
    <row r="173" spans="1:14" x14ac:dyDescent="0.2">
      <c r="B173" s="13"/>
      <c r="D173" s="14"/>
      <c r="G173" s="13"/>
      <c r="I173" s="14"/>
      <c r="L173" s="13"/>
      <c r="N173" s="14"/>
    </row>
    <row r="174" spans="1:14" ht="13.5" thickBot="1" x14ac:dyDescent="0.25">
      <c r="A174" s="18"/>
      <c r="B174" s="19"/>
      <c r="C174" s="18"/>
      <c r="D174" s="20"/>
      <c r="F174" s="18"/>
      <c r="G174" s="19"/>
      <c r="H174" s="18"/>
      <c r="I174" s="20"/>
      <c r="K174" s="18"/>
      <c r="L174" s="19"/>
      <c r="M174" s="18"/>
      <c r="N174" s="20"/>
    </row>
    <row r="175" spans="1:14" ht="13.5" thickTop="1" x14ac:dyDescent="0.2"/>
  </sheetData>
  <mergeCells count="48">
    <mergeCell ref="A161:D161"/>
    <mergeCell ref="F161:I161"/>
    <mergeCell ref="K161:N161"/>
    <mergeCell ref="A170:D170"/>
    <mergeCell ref="F170:I170"/>
    <mergeCell ref="K170:N170"/>
    <mergeCell ref="A143:D143"/>
    <mergeCell ref="F143:I143"/>
    <mergeCell ref="K143:N143"/>
    <mergeCell ref="A152:D152"/>
    <mergeCell ref="F152:I152"/>
    <mergeCell ref="K152:N152"/>
    <mergeCell ref="A125:D125"/>
    <mergeCell ref="F125:I125"/>
    <mergeCell ref="K125:N125"/>
    <mergeCell ref="A134:D134"/>
    <mergeCell ref="F134:I134"/>
    <mergeCell ref="K134:N134"/>
    <mergeCell ref="A99:D99"/>
    <mergeCell ref="F99:I99"/>
    <mergeCell ref="K99:N99"/>
    <mergeCell ref="A110:D110"/>
    <mergeCell ref="F110:I110"/>
    <mergeCell ref="K110:N110"/>
    <mergeCell ref="A74:D74"/>
    <mergeCell ref="F74:I74"/>
    <mergeCell ref="K74:N74"/>
    <mergeCell ref="A88:D88"/>
    <mergeCell ref="F88:I88"/>
    <mergeCell ref="K88:N88"/>
    <mergeCell ref="A54:D54"/>
    <mergeCell ref="F54:I54"/>
    <mergeCell ref="K54:N54"/>
    <mergeCell ref="A63:D63"/>
    <mergeCell ref="F63:I63"/>
    <mergeCell ref="K63:N63"/>
    <mergeCell ref="A31:D31"/>
    <mergeCell ref="F31:I31"/>
    <mergeCell ref="K31:N31"/>
    <mergeCell ref="A45:D45"/>
    <mergeCell ref="F45:I45"/>
    <mergeCell ref="K45:N45"/>
    <mergeCell ref="A1:D1"/>
    <mergeCell ref="F1:I1"/>
    <mergeCell ref="K1:N1"/>
    <mergeCell ref="A20:D20"/>
    <mergeCell ref="F20:I20"/>
    <mergeCell ref="K20:N20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0" orientation="portrait" r:id="rId1"/>
  <headerFooter alignWithMargins="0">
    <oddHeader>&amp;L&amp;F&amp;R&amp;A</oddHeader>
  </headerFooter>
  <rowBreaks count="2" manualBreakCount="2">
    <brk id="62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D91B-C5D5-4131-B87F-332DBA25BA19}">
  <dimension ref="A1:J41"/>
  <sheetViews>
    <sheetView workbookViewId="0">
      <selection activeCell="H15" sqref="H15"/>
    </sheetView>
  </sheetViews>
  <sheetFormatPr defaultRowHeight="12.75" x14ac:dyDescent="0.2"/>
  <cols>
    <col min="1" max="1" width="16.28515625" customWidth="1"/>
    <col min="2" max="2" width="16.28515625" style="1" customWidth="1"/>
    <col min="3" max="3" width="16.28515625" customWidth="1"/>
    <col min="4" max="5" width="16.28515625" style="1" customWidth="1"/>
    <col min="6" max="6" width="7" style="1" customWidth="1"/>
    <col min="7" max="7" width="19.28515625" bestFit="1" customWidth="1"/>
    <col min="8" max="8" width="21.5703125" bestFit="1" customWidth="1"/>
    <col min="9" max="9" width="21.5703125" style="1" customWidth="1"/>
  </cols>
  <sheetData>
    <row r="1" spans="1:10" x14ac:dyDescent="0.2">
      <c r="A1" t="s">
        <v>47</v>
      </c>
      <c r="B1" s="1" t="s">
        <v>51</v>
      </c>
      <c r="C1" t="s">
        <v>49</v>
      </c>
      <c r="D1" s="1" t="s">
        <v>50</v>
      </c>
      <c r="E1" s="1" t="s">
        <v>53</v>
      </c>
      <c r="G1" t="s">
        <v>2</v>
      </c>
      <c r="H1" t="s">
        <v>3</v>
      </c>
      <c r="I1" s="1" t="s">
        <v>48</v>
      </c>
      <c r="J1" t="s">
        <v>54</v>
      </c>
    </row>
    <row r="2" spans="1:10" x14ac:dyDescent="0.2">
      <c r="A2">
        <v>1</v>
      </c>
      <c r="B2" s="1">
        <v>450000</v>
      </c>
      <c r="C2" t="s">
        <v>52</v>
      </c>
      <c r="E2" s="1">
        <f>B2</f>
        <v>450000</v>
      </c>
      <c r="G2" t="s">
        <v>55</v>
      </c>
      <c r="I2" s="1">
        <f t="shared" ref="I2:I11" si="0">E2</f>
        <v>450000</v>
      </c>
    </row>
    <row r="3" spans="1:10" x14ac:dyDescent="0.2">
      <c r="A3">
        <v>1</v>
      </c>
      <c r="B3" s="1">
        <v>19000</v>
      </c>
      <c r="C3" t="s">
        <v>52</v>
      </c>
      <c r="E3" s="1">
        <f>B3</f>
        <v>19000</v>
      </c>
      <c r="G3" t="s">
        <v>55</v>
      </c>
      <c r="I3" s="1">
        <f t="shared" si="0"/>
        <v>19000</v>
      </c>
    </row>
    <row r="4" spans="1:10" x14ac:dyDescent="0.2">
      <c r="A4">
        <v>1</v>
      </c>
      <c r="E4" s="1">
        <f>60%*E2</f>
        <v>270000</v>
      </c>
      <c r="H4" t="s">
        <v>56</v>
      </c>
      <c r="I4" s="1">
        <f t="shared" si="0"/>
        <v>270000</v>
      </c>
    </row>
    <row r="5" spans="1:10" x14ac:dyDescent="0.2">
      <c r="A5">
        <v>1</v>
      </c>
      <c r="E5" s="1">
        <v>100000</v>
      </c>
      <c r="H5" t="s">
        <v>57</v>
      </c>
      <c r="I5" s="1">
        <f t="shared" si="0"/>
        <v>100000</v>
      </c>
    </row>
    <row r="6" spans="1:10" x14ac:dyDescent="0.2">
      <c r="A6">
        <v>1</v>
      </c>
      <c r="E6" s="1">
        <v>19000</v>
      </c>
      <c r="H6" t="s">
        <v>59</v>
      </c>
      <c r="I6" s="1">
        <f t="shared" si="0"/>
        <v>19000</v>
      </c>
      <c r="J6" s="37" t="s">
        <v>60</v>
      </c>
    </row>
    <row r="7" spans="1:10" x14ac:dyDescent="0.2">
      <c r="A7">
        <v>1</v>
      </c>
      <c r="E7" s="1">
        <f>SUM(E2:E3)-SUM(E4:E6)</f>
        <v>80000</v>
      </c>
      <c r="H7" t="s">
        <v>58</v>
      </c>
      <c r="I7" s="1">
        <f t="shared" si="0"/>
        <v>80000</v>
      </c>
    </row>
    <row r="8" spans="1:10" x14ac:dyDescent="0.2">
      <c r="A8">
        <v>2</v>
      </c>
      <c r="B8" s="1">
        <v>25000</v>
      </c>
      <c r="C8">
        <v>7.7</v>
      </c>
      <c r="D8" s="1">
        <f>ROUND(B8*C8/107.7,0)</f>
        <v>1787</v>
      </c>
      <c r="E8" s="1">
        <f>B8-D8</f>
        <v>23213</v>
      </c>
      <c r="H8" t="s">
        <v>11</v>
      </c>
      <c r="I8" s="1">
        <f t="shared" si="0"/>
        <v>23213</v>
      </c>
    </row>
    <row r="9" spans="1:10" x14ac:dyDescent="0.2">
      <c r="A9">
        <v>2</v>
      </c>
      <c r="E9" s="1">
        <f>D8</f>
        <v>1787</v>
      </c>
      <c r="H9" t="s">
        <v>19</v>
      </c>
      <c r="I9" s="1">
        <f t="shared" si="0"/>
        <v>1787</v>
      </c>
    </row>
    <row r="10" spans="1:10" x14ac:dyDescent="0.2">
      <c r="A10">
        <v>2</v>
      </c>
      <c r="E10" s="1">
        <v>25000</v>
      </c>
      <c r="G10" t="s">
        <v>58</v>
      </c>
      <c r="I10" s="1">
        <f t="shared" si="0"/>
        <v>25000</v>
      </c>
    </row>
    <row r="11" spans="1:10" x14ac:dyDescent="0.2">
      <c r="A11">
        <v>2</v>
      </c>
      <c r="E11" s="1">
        <f>E8-'GL solutions'!B46</f>
        <v>713</v>
      </c>
      <c r="G11" t="s">
        <v>11</v>
      </c>
      <c r="H11" t="s">
        <v>62</v>
      </c>
      <c r="I11" s="1">
        <f t="shared" si="0"/>
        <v>713</v>
      </c>
      <c r="J11" t="s">
        <v>61</v>
      </c>
    </row>
    <row r="12" spans="1:10" x14ac:dyDescent="0.2">
      <c r="A12">
        <v>3</v>
      </c>
      <c r="B12" s="1">
        <f>E12*107.7/100</f>
        <v>29079</v>
      </c>
      <c r="C12">
        <v>7.7</v>
      </c>
      <c r="D12" s="1">
        <f>B12-E12</f>
        <v>2079</v>
      </c>
      <c r="E12" s="1">
        <f>30%*90000</f>
        <v>27000</v>
      </c>
      <c r="H12" t="s">
        <v>66</v>
      </c>
      <c r="I12" s="1">
        <v>29079</v>
      </c>
    </row>
    <row r="13" spans="1:10" x14ac:dyDescent="0.2">
      <c r="A13">
        <v>3</v>
      </c>
      <c r="G13" t="s">
        <v>11</v>
      </c>
      <c r="I13" s="1">
        <v>27000</v>
      </c>
      <c r="J13" s="37" t="s">
        <v>64</v>
      </c>
    </row>
    <row r="14" spans="1:10" x14ac:dyDescent="0.2">
      <c r="A14">
        <v>3</v>
      </c>
      <c r="G14" t="s">
        <v>63</v>
      </c>
      <c r="I14" s="1">
        <f>D12</f>
        <v>2079</v>
      </c>
    </row>
    <row r="15" spans="1:10" x14ac:dyDescent="0.2">
      <c r="A15">
        <v>4</v>
      </c>
      <c r="G15" t="s">
        <v>66</v>
      </c>
      <c r="H15" t="s">
        <v>67</v>
      </c>
      <c r="I15" s="1">
        <f>4500/2</f>
        <v>2250</v>
      </c>
      <c r="J15" s="37" t="s">
        <v>65</v>
      </c>
    </row>
    <row r="16" spans="1:10" x14ac:dyDescent="0.2">
      <c r="A16">
        <v>5</v>
      </c>
      <c r="B16" s="1">
        <v>5330</v>
      </c>
      <c r="C16">
        <v>2.5</v>
      </c>
      <c r="D16" s="1">
        <f>ROUND(B16*C16/102.5,0)</f>
        <v>130</v>
      </c>
      <c r="E16" s="1">
        <f>B16-D16</f>
        <v>5200</v>
      </c>
      <c r="G16" t="s">
        <v>68</v>
      </c>
      <c r="I16" s="1">
        <v>5200</v>
      </c>
      <c r="J16" t="s">
        <v>69</v>
      </c>
    </row>
    <row r="17" spans="1:10" x14ac:dyDescent="0.2">
      <c r="A17">
        <v>5</v>
      </c>
      <c r="H17" t="s">
        <v>66</v>
      </c>
      <c r="I17" s="1">
        <v>5330</v>
      </c>
    </row>
    <row r="18" spans="1:10" x14ac:dyDescent="0.2">
      <c r="A18">
        <v>5</v>
      </c>
      <c r="G18" t="s">
        <v>7</v>
      </c>
      <c r="I18" s="1">
        <v>130</v>
      </c>
    </row>
    <row r="19" spans="1:10" x14ac:dyDescent="0.2">
      <c r="A19">
        <v>5</v>
      </c>
      <c r="B19" s="1">
        <v>1281</v>
      </c>
      <c r="C19">
        <v>2.5</v>
      </c>
      <c r="D19" s="1">
        <f>ROUND(B19*C19/102.5,0)</f>
        <v>31</v>
      </c>
      <c r="E19" s="1">
        <f>B19-D19</f>
        <v>1250</v>
      </c>
      <c r="G19" t="s">
        <v>9</v>
      </c>
      <c r="I19" s="1">
        <f>E19</f>
        <v>1250</v>
      </c>
    </row>
    <row r="20" spans="1:10" x14ac:dyDescent="0.2">
      <c r="A20">
        <v>5</v>
      </c>
      <c r="G20" t="s">
        <v>7</v>
      </c>
      <c r="I20" s="1">
        <f>D19</f>
        <v>31</v>
      </c>
    </row>
    <row r="21" spans="1:10" x14ac:dyDescent="0.2">
      <c r="A21">
        <v>5</v>
      </c>
      <c r="H21" t="s">
        <v>66</v>
      </c>
      <c r="I21" s="1">
        <f>B19</f>
        <v>1281</v>
      </c>
    </row>
    <row r="22" spans="1:10" x14ac:dyDescent="0.2">
      <c r="A22">
        <v>6</v>
      </c>
      <c r="C22">
        <v>7.7</v>
      </c>
      <c r="D22" s="1">
        <f>ROUND(C22*J22/100,0)</f>
        <v>8</v>
      </c>
      <c r="G22" t="s">
        <v>9</v>
      </c>
      <c r="I22" s="1">
        <v>98</v>
      </c>
      <c r="J22">
        <v>98</v>
      </c>
    </row>
    <row r="23" spans="1:10" x14ac:dyDescent="0.2">
      <c r="A23">
        <v>6</v>
      </c>
      <c r="G23" t="s">
        <v>7</v>
      </c>
      <c r="H23" t="s">
        <v>70</v>
      </c>
      <c r="I23" s="1">
        <v>8</v>
      </c>
    </row>
    <row r="24" spans="1:10" x14ac:dyDescent="0.2">
      <c r="A24">
        <v>6</v>
      </c>
      <c r="G24" t="s">
        <v>9</v>
      </c>
      <c r="H24" t="s">
        <v>66</v>
      </c>
      <c r="I24" s="1">
        <v>60</v>
      </c>
    </row>
    <row r="25" spans="1:10" x14ac:dyDescent="0.2">
      <c r="A25">
        <v>6</v>
      </c>
      <c r="B25" s="1">
        <v>269</v>
      </c>
      <c r="C25">
        <v>7.7</v>
      </c>
      <c r="D25" s="1">
        <f>ROUND(C25*B25/107.7,0)</f>
        <v>19</v>
      </c>
      <c r="E25" s="1">
        <f>B25-D25</f>
        <v>250</v>
      </c>
      <c r="G25" t="s">
        <v>9</v>
      </c>
      <c r="I25" s="1">
        <v>250</v>
      </c>
    </row>
    <row r="26" spans="1:10" x14ac:dyDescent="0.2">
      <c r="A26">
        <v>6</v>
      </c>
      <c r="G26" t="s">
        <v>7</v>
      </c>
      <c r="I26" s="1">
        <f>D25</f>
        <v>19</v>
      </c>
    </row>
    <row r="27" spans="1:10" x14ac:dyDescent="0.2">
      <c r="A27">
        <v>6</v>
      </c>
      <c r="H27" t="s">
        <v>70</v>
      </c>
      <c r="I27" s="1">
        <v>269</v>
      </c>
    </row>
    <row r="28" spans="1:10" x14ac:dyDescent="0.2">
      <c r="A28">
        <v>7</v>
      </c>
      <c r="B28" s="1">
        <v>5842</v>
      </c>
      <c r="G28" t="s">
        <v>71</v>
      </c>
      <c r="I28" s="1">
        <f>B28</f>
        <v>5842</v>
      </c>
      <c r="J28" t="s">
        <v>73</v>
      </c>
    </row>
    <row r="29" spans="1:10" x14ac:dyDescent="0.2">
      <c r="A29">
        <v>7</v>
      </c>
      <c r="G29" t="s">
        <v>71</v>
      </c>
      <c r="I29" s="1">
        <f>ROUND(I28*5/95,0)</f>
        <v>307</v>
      </c>
      <c r="J29" t="s">
        <v>74</v>
      </c>
    </row>
    <row r="30" spans="1:10" x14ac:dyDescent="0.2">
      <c r="A30">
        <v>7</v>
      </c>
      <c r="H30" t="s">
        <v>66</v>
      </c>
      <c r="I30" s="1">
        <v>5842</v>
      </c>
    </row>
    <row r="31" spans="1:10" x14ac:dyDescent="0.2">
      <c r="A31">
        <v>7</v>
      </c>
      <c r="H31" t="s">
        <v>72</v>
      </c>
      <c r="I31" s="1">
        <v>307</v>
      </c>
    </row>
    <row r="32" spans="1:10" x14ac:dyDescent="0.2">
      <c r="A32">
        <v>8</v>
      </c>
    </row>
    <row r="33" spans="1:10" x14ac:dyDescent="0.2">
      <c r="A33">
        <v>9</v>
      </c>
      <c r="G33" t="s">
        <v>35</v>
      </c>
      <c r="H33" t="s">
        <v>76</v>
      </c>
      <c r="I33" s="1">
        <v>3080</v>
      </c>
      <c r="J33" s="37" t="s">
        <v>75</v>
      </c>
    </row>
    <row r="34" spans="1:10" x14ac:dyDescent="0.2">
      <c r="A34">
        <v>9</v>
      </c>
      <c r="B34" s="1">
        <v>16155</v>
      </c>
      <c r="C34">
        <v>7.7</v>
      </c>
      <c r="D34" s="1">
        <f>ROUND(C34*B34/107.7,0)</f>
        <v>1155</v>
      </c>
      <c r="E34" s="1">
        <f>B34-D34</f>
        <v>15000</v>
      </c>
      <c r="G34" t="s">
        <v>77</v>
      </c>
      <c r="I34" s="1">
        <v>15000</v>
      </c>
      <c r="J34" t="s">
        <v>78</v>
      </c>
    </row>
    <row r="35" spans="1:10" x14ac:dyDescent="0.2">
      <c r="G35" t="s">
        <v>79</v>
      </c>
      <c r="I35" s="1">
        <f>D34</f>
        <v>1155</v>
      </c>
    </row>
    <row r="36" spans="1:10" x14ac:dyDescent="0.2">
      <c r="H36" t="s">
        <v>76</v>
      </c>
      <c r="I36" s="1">
        <f>+I35+I34</f>
        <v>16155</v>
      </c>
    </row>
    <row r="37" spans="1:10" x14ac:dyDescent="0.2">
      <c r="A37">
        <v>10</v>
      </c>
    </row>
    <row r="38" spans="1:10" x14ac:dyDescent="0.2">
      <c r="A38">
        <v>11</v>
      </c>
      <c r="B38" s="1">
        <v>10585</v>
      </c>
      <c r="C38">
        <v>2.5</v>
      </c>
      <c r="D38" s="1">
        <f>ROUND(B38*C38/102.5,0)</f>
        <v>258</v>
      </c>
      <c r="E38" s="1">
        <f>B38-D38</f>
        <v>10327</v>
      </c>
    </row>
    <row r="39" spans="1:10" x14ac:dyDescent="0.2">
      <c r="B39" s="1">
        <v>1128</v>
      </c>
      <c r="C39">
        <v>2.5</v>
      </c>
      <c r="D39" s="1">
        <f>ROUND(B39*C39/102.5,0)</f>
        <v>28</v>
      </c>
      <c r="E39" s="1">
        <f>B39-D39</f>
        <v>1100</v>
      </c>
    </row>
    <row r="40" spans="1:10" x14ac:dyDescent="0.2">
      <c r="B40" s="1">
        <v>9585</v>
      </c>
      <c r="C40">
        <v>7.7</v>
      </c>
      <c r="D40" s="1">
        <f>ROUND(C40*B40/107.7,0)</f>
        <v>685</v>
      </c>
      <c r="E40" s="1">
        <f>B40-D40</f>
        <v>8900</v>
      </c>
    </row>
    <row r="41" spans="1:10" x14ac:dyDescent="0.2">
      <c r="A41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4"/>
  <sheetViews>
    <sheetView topLeftCell="G40" zoomScale="73" zoomScaleNormal="55" workbookViewId="0">
      <selection activeCell="N88" sqref="N88"/>
    </sheetView>
  </sheetViews>
  <sheetFormatPr defaultColWidth="11.42578125" defaultRowHeight="12.75" x14ac:dyDescent="0.2"/>
  <cols>
    <col min="1" max="1" width="3.28515625" style="6" customWidth="1"/>
    <col min="2" max="2" width="10.7109375" style="6" customWidth="1"/>
    <col min="3" max="3" width="3.28515625" style="6" customWidth="1"/>
    <col min="4" max="4" width="10.7109375" style="6" customWidth="1"/>
    <col min="5" max="5" width="4.7109375" style="5" customWidth="1"/>
    <col min="6" max="6" width="3.28515625" style="6" customWidth="1"/>
    <col min="7" max="7" width="10.7109375" style="6" customWidth="1"/>
    <col min="8" max="8" width="3.28515625" style="6" customWidth="1"/>
    <col min="9" max="9" width="10.7109375" style="6" customWidth="1"/>
    <col min="10" max="10" width="4.7109375" style="6" customWidth="1"/>
    <col min="11" max="11" width="3.28515625" style="6" customWidth="1"/>
    <col min="12" max="12" width="10.7109375" style="6" customWidth="1"/>
    <col min="13" max="13" width="3.28515625" style="6" customWidth="1"/>
    <col min="14" max="14" width="10.7109375" style="6" customWidth="1"/>
    <col min="15" max="16384" width="11.42578125" style="5"/>
  </cols>
  <sheetData>
    <row r="1" spans="1:14" ht="27.95" customHeight="1" thickBot="1" x14ac:dyDescent="0.25">
      <c r="A1" s="38" t="str">
        <f>IF(Accounts!A3&lt;&gt;"",Accounts!A3,"")</f>
        <v>Cash (petty cash, bank etc.)</v>
      </c>
      <c r="B1" s="38"/>
      <c r="C1" s="38"/>
      <c r="D1" s="38"/>
      <c r="F1" s="38" t="str">
        <f>IF(Accounts!A4&lt;&gt;"",Accounts!A4,"")</f>
        <v>Trade receivables, customers</v>
      </c>
      <c r="G1" s="38"/>
      <c r="H1" s="38"/>
      <c r="I1" s="38"/>
      <c r="K1" s="38" t="str">
        <f>IF(Accounts!A5&lt;&gt;"",Accounts!A5,"")</f>
        <v>Other debtors</v>
      </c>
      <c r="L1" s="38"/>
      <c r="M1" s="38"/>
      <c r="N1" s="38"/>
    </row>
    <row r="2" spans="1:14" x14ac:dyDescent="0.2">
      <c r="A2" s="7" t="str">
        <f>IF(B2&lt;&gt;"","OB","")</f>
        <v>OB</v>
      </c>
      <c r="B2" s="8">
        <f>IF(Accounts!B3&lt;&gt;"",Accounts!B3,"")</f>
        <v>124500</v>
      </c>
      <c r="C2" s="7" t="str">
        <f>IF(D2&lt;&gt;"","OB","")</f>
        <v/>
      </c>
      <c r="D2" s="9" t="str">
        <f>IF(Accounts!C3&lt;&gt;"",Accounts!C3,"")</f>
        <v/>
      </c>
      <c r="F2" s="7" t="str">
        <f>IF(G2&lt;&gt;"","OB","")</f>
        <v>OB</v>
      </c>
      <c r="G2" s="8">
        <f>IF(Accounts!B4&lt;&gt;"",Accounts!B4,"")</f>
        <v>9800</v>
      </c>
      <c r="H2" s="7" t="str">
        <f>IF(I2&lt;&gt;"","OB","")</f>
        <v/>
      </c>
      <c r="I2" s="9" t="str">
        <f>IF(Accounts!C4&lt;&gt;"",Accounts!C4,"")</f>
        <v/>
      </c>
      <c r="K2" s="7" t="str">
        <f>IF(L2&lt;&gt;"","OB","")</f>
        <v>OB</v>
      </c>
      <c r="L2" s="8">
        <f>IF(Accounts!B5&lt;&gt;"",Accounts!B5,"")</f>
        <v>3460</v>
      </c>
      <c r="M2" s="7" t="str">
        <f>IF(N2&lt;&gt;"","OB","")</f>
        <v/>
      </c>
      <c r="N2" s="9" t="str">
        <f>IF(Accounts!C5&lt;&gt;"",Accounts!C5,"")</f>
        <v/>
      </c>
    </row>
    <row r="3" spans="1:14" x14ac:dyDescent="0.2">
      <c r="A3" s="10"/>
      <c r="B3" s="11"/>
      <c r="C3" s="10"/>
      <c r="D3" s="12"/>
      <c r="F3" s="10"/>
      <c r="G3" s="11"/>
      <c r="H3" s="10"/>
      <c r="I3" s="12"/>
      <c r="K3" s="10"/>
      <c r="L3" s="11"/>
      <c r="M3" s="10"/>
      <c r="N3" s="12"/>
    </row>
    <row r="4" spans="1:14" x14ac:dyDescent="0.2">
      <c r="A4" s="26"/>
      <c r="B4" s="11"/>
      <c r="C4" s="10"/>
      <c r="D4" s="12"/>
      <c r="F4" s="10"/>
      <c r="G4" s="11"/>
      <c r="H4" s="10"/>
      <c r="I4" s="12"/>
      <c r="K4" s="10"/>
      <c r="L4" s="11"/>
      <c r="M4" s="10"/>
      <c r="N4" s="12"/>
    </row>
    <row r="5" spans="1:14" x14ac:dyDescent="0.2">
      <c r="A5" s="10"/>
      <c r="B5" s="11"/>
      <c r="C5" s="10"/>
      <c r="D5" s="12"/>
      <c r="F5" s="10"/>
      <c r="G5" s="11"/>
      <c r="H5" s="10"/>
      <c r="I5" s="12"/>
      <c r="K5" s="10"/>
      <c r="L5" s="11"/>
      <c r="M5" s="10"/>
      <c r="N5" s="12"/>
    </row>
    <row r="6" spans="1:14" x14ac:dyDescent="0.2">
      <c r="A6" s="10"/>
      <c r="B6" s="11"/>
      <c r="C6" s="10"/>
      <c r="D6" s="12"/>
      <c r="F6" s="10"/>
      <c r="G6" s="11"/>
      <c r="H6" s="10"/>
      <c r="I6" s="12"/>
      <c r="K6" s="10"/>
      <c r="L6" s="11"/>
      <c r="M6" s="10"/>
      <c r="N6" s="12"/>
    </row>
    <row r="7" spans="1:14" x14ac:dyDescent="0.2">
      <c r="A7" s="10"/>
      <c r="B7" s="11"/>
      <c r="C7" s="10"/>
      <c r="D7" s="12"/>
      <c r="F7" s="10"/>
      <c r="G7" s="11"/>
      <c r="H7" s="10"/>
      <c r="I7" s="12"/>
      <c r="K7" s="10"/>
      <c r="L7" s="11"/>
      <c r="M7" s="10"/>
      <c r="N7" s="12"/>
    </row>
    <row r="8" spans="1:14" x14ac:dyDescent="0.2">
      <c r="A8" s="10"/>
      <c r="B8" s="11"/>
      <c r="C8" s="10"/>
      <c r="D8" s="12"/>
      <c r="F8" s="10"/>
      <c r="G8" s="11"/>
      <c r="H8" s="10"/>
      <c r="I8" s="12"/>
      <c r="K8" s="10"/>
      <c r="L8" s="11"/>
      <c r="M8" s="10"/>
      <c r="N8" s="12"/>
    </row>
    <row r="9" spans="1:14" x14ac:dyDescent="0.2">
      <c r="A9" s="10"/>
      <c r="B9" s="11"/>
      <c r="C9" s="10"/>
      <c r="D9" s="12"/>
      <c r="F9" s="10"/>
      <c r="G9" s="11"/>
      <c r="H9" s="10"/>
      <c r="I9" s="12"/>
      <c r="K9" s="10"/>
      <c r="L9" s="11"/>
      <c r="M9" s="10"/>
      <c r="N9" s="12"/>
    </row>
    <row r="10" spans="1:14" x14ac:dyDescent="0.2">
      <c r="A10" s="10"/>
      <c r="B10" s="11"/>
      <c r="C10" s="10"/>
      <c r="D10" s="12"/>
      <c r="F10" s="10"/>
      <c r="G10" s="11"/>
      <c r="H10" s="10"/>
      <c r="I10" s="12"/>
      <c r="K10" s="10"/>
      <c r="L10" s="11"/>
      <c r="M10" s="10"/>
      <c r="N10" s="12"/>
    </row>
    <row r="11" spans="1:14" x14ac:dyDescent="0.2">
      <c r="A11" s="10"/>
      <c r="B11" s="11"/>
      <c r="C11" s="10"/>
      <c r="D11" s="12"/>
      <c r="F11" s="10"/>
      <c r="G11" s="11"/>
      <c r="H11" s="10"/>
      <c r="I11" s="12"/>
      <c r="K11" s="10"/>
      <c r="L11" s="11"/>
      <c r="M11" s="10"/>
      <c r="N11" s="12"/>
    </row>
    <row r="12" spans="1:14" x14ac:dyDescent="0.2">
      <c r="A12" s="10"/>
      <c r="B12" s="11"/>
      <c r="C12" s="10"/>
      <c r="D12" s="12"/>
      <c r="F12" s="10"/>
      <c r="G12" s="11"/>
      <c r="H12" s="10"/>
      <c r="I12" s="12"/>
      <c r="K12" s="10"/>
      <c r="L12" s="11"/>
      <c r="M12" s="10"/>
      <c r="N12" s="12"/>
    </row>
    <row r="13" spans="1:14" x14ac:dyDescent="0.2">
      <c r="A13" s="10"/>
      <c r="B13" s="11"/>
      <c r="C13" s="10"/>
      <c r="D13" s="12"/>
      <c r="F13" s="10"/>
      <c r="G13" s="11"/>
      <c r="H13" s="10"/>
      <c r="I13" s="12"/>
      <c r="K13" s="10"/>
      <c r="L13" s="11"/>
      <c r="M13" s="10"/>
      <c r="N13" s="12"/>
    </row>
    <row r="14" spans="1:14" x14ac:dyDescent="0.2">
      <c r="A14" s="10"/>
      <c r="B14" s="11"/>
      <c r="C14" s="10"/>
      <c r="D14" s="12"/>
      <c r="F14" s="10"/>
      <c r="G14" s="11"/>
      <c r="H14" s="10"/>
      <c r="I14" s="12"/>
      <c r="K14" s="10"/>
      <c r="L14" s="11"/>
      <c r="M14" s="10"/>
      <c r="N14" s="12"/>
    </row>
    <row r="15" spans="1:14" x14ac:dyDescent="0.2">
      <c r="A15" s="10"/>
      <c r="B15" s="11"/>
      <c r="C15" s="10"/>
      <c r="D15" s="12"/>
      <c r="F15" s="10"/>
      <c r="G15" s="11"/>
      <c r="H15" s="10"/>
      <c r="I15" s="12"/>
      <c r="K15" s="10"/>
      <c r="L15" s="11"/>
      <c r="M15" s="10"/>
      <c r="N15" s="12"/>
    </row>
    <row r="16" spans="1:14" x14ac:dyDescent="0.2">
      <c r="A16" s="10"/>
      <c r="B16" s="11"/>
      <c r="C16" s="10"/>
      <c r="D16" s="12"/>
      <c r="F16" s="10"/>
      <c r="G16" s="11"/>
      <c r="H16" s="10"/>
      <c r="I16" s="12"/>
      <c r="K16" s="10"/>
      <c r="L16" s="11"/>
      <c r="M16" s="10"/>
      <c r="N16" s="12"/>
    </row>
    <row r="17" spans="1:14" ht="12.75" customHeight="1" x14ac:dyDescent="0.2">
      <c r="B17" s="13"/>
      <c r="D17" s="14"/>
      <c r="F17" s="15"/>
      <c r="G17" s="16"/>
      <c r="H17" s="15"/>
      <c r="I17" s="17"/>
      <c r="L17" s="13"/>
      <c r="N17" s="14"/>
    </row>
    <row r="18" spans="1:14" ht="13.5" thickBot="1" x14ac:dyDescent="0.25">
      <c r="A18" s="18"/>
      <c r="B18" s="19"/>
      <c r="C18" s="18"/>
      <c r="D18" s="20"/>
      <c r="F18" s="21"/>
      <c r="G18" s="22"/>
      <c r="H18" s="21"/>
      <c r="I18" s="23"/>
      <c r="K18" s="18"/>
      <c r="L18" s="19"/>
      <c r="M18" s="18"/>
      <c r="N18" s="20"/>
    </row>
    <row r="19" spans="1:14" ht="13.5" thickTop="1" x14ac:dyDescent="0.2"/>
    <row r="20" spans="1:14" ht="27.95" customHeight="1" thickBot="1" x14ac:dyDescent="0.25">
      <c r="A20" s="38" t="str">
        <f>IF(Accounts!A6&lt;&gt;"",Accounts!A6,"")</f>
        <v>VAT refund on purchases</v>
      </c>
      <c r="B20" s="38"/>
      <c r="C20" s="38"/>
      <c r="D20" s="38"/>
      <c r="F20" s="38" t="str">
        <f>IF(Accounts!A7&lt;&gt;"",Accounts!A7,"")</f>
        <v>VAT refund on investments &amp; other expenses</v>
      </c>
      <c r="G20" s="38"/>
      <c r="H20" s="38"/>
      <c r="I20" s="38"/>
      <c r="K20" s="38" t="str">
        <f>IF(Accounts!A8&lt;&gt;"",Accounts!A8,"")</f>
        <v/>
      </c>
      <c r="L20" s="38"/>
      <c r="M20" s="38"/>
      <c r="N20" s="38"/>
    </row>
    <row r="21" spans="1:14" x14ac:dyDescent="0.2">
      <c r="A21" s="7" t="str">
        <f>IF(B21&lt;&gt;"","OB","")</f>
        <v>OB</v>
      </c>
      <c r="B21" s="8">
        <f>IF(Accounts!B6&lt;&gt;"",Accounts!B6,"")</f>
        <v>2690</v>
      </c>
      <c r="C21" s="7" t="str">
        <f>IF(D21&lt;&gt;"","OB","")</f>
        <v/>
      </c>
      <c r="D21" s="9" t="str">
        <f>IF(Accounts!C6&lt;&gt;"",Accounts!C6,"")</f>
        <v/>
      </c>
      <c r="F21" s="7" t="str">
        <f>IF(G21&lt;&gt;"","OB","")</f>
        <v>OB</v>
      </c>
      <c r="G21" s="8">
        <f>IF(Accounts!B7&lt;&gt;"",Accounts!B7,"")</f>
        <v>1365</v>
      </c>
      <c r="H21" s="7" t="str">
        <f>IF(I21&lt;&gt;"","OB","")</f>
        <v/>
      </c>
      <c r="I21" s="9" t="str">
        <f>IF(Accounts!C7&lt;&gt;"",Accounts!C7,"")</f>
        <v/>
      </c>
      <c r="K21" s="7" t="str">
        <f>IF(L21&lt;&gt;"","OB","")</f>
        <v/>
      </c>
      <c r="L21" s="8" t="str">
        <f>IF(Accounts!B8&lt;&gt;"",Accounts!B8,"")</f>
        <v/>
      </c>
      <c r="M21" s="7" t="str">
        <f>IF(N21&lt;&gt;"","OB","")</f>
        <v/>
      </c>
      <c r="N21" s="9" t="str">
        <f>IF(Accounts!C8&lt;&gt;"",Accounts!C8,"")</f>
        <v/>
      </c>
    </row>
    <row r="22" spans="1:14" x14ac:dyDescent="0.2">
      <c r="A22" s="10"/>
      <c r="B22" s="11"/>
      <c r="C22" s="10"/>
      <c r="D22" s="12"/>
      <c r="F22" s="10"/>
      <c r="G22" s="11"/>
      <c r="H22" s="10"/>
      <c r="I22" s="12"/>
      <c r="K22" s="10"/>
      <c r="L22" s="11"/>
      <c r="M22" s="10"/>
      <c r="N22" s="12"/>
    </row>
    <row r="23" spans="1:14" x14ac:dyDescent="0.2">
      <c r="A23" s="10"/>
      <c r="B23" s="11"/>
      <c r="C23" s="10"/>
      <c r="D23" s="12"/>
      <c r="F23" s="10"/>
      <c r="G23" s="11"/>
      <c r="H23" s="10"/>
      <c r="I23" s="12"/>
      <c r="K23" s="10"/>
      <c r="L23" s="11"/>
      <c r="M23" s="10"/>
      <c r="N23" s="12"/>
    </row>
    <row r="24" spans="1:14" x14ac:dyDescent="0.2">
      <c r="A24" s="10"/>
      <c r="B24" s="11"/>
      <c r="C24" s="10"/>
      <c r="D24" s="12"/>
      <c r="F24" s="10"/>
      <c r="G24" s="11"/>
      <c r="H24" s="10"/>
      <c r="I24" s="12"/>
      <c r="K24" s="10"/>
      <c r="L24" s="11"/>
      <c r="M24" s="10"/>
      <c r="N24" s="12"/>
    </row>
    <row r="25" spans="1:14" x14ac:dyDescent="0.2">
      <c r="A25" s="10"/>
      <c r="B25" s="11"/>
      <c r="C25" s="10"/>
      <c r="D25" s="12"/>
      <c r="F25" s="10"/>
      <c r="G25" s="11"/>
      <c r="H25" s="10"/>
      <c r="I25" s="12"/>
      <c r="K25" s="10"/>
      <c r="L25" s="11"/>
      <c r="M25" s="10"/>
      <c r="N25" s="12"/>
    </row>
    <row r="26" spans="1:14" x14ac:dyDescent="0.2">
      <c r="A26" s="10"/>
      <c r="B26" s="11"/>
      <c r="C26" s="10"/>
      <c r="D26" s="12"/>
      <c r="F26" s="10"/>
      <c r="G26" s="11"/>
      <c r="H26" s="10"/>
      <c r="I26" s="12"/>
      <c r="K26" s="10"/>
      <c r="L26" s="11"/>
      <c r="M26" s="10"/>
      <c r="N26" s="12"/>
    </row>
    <row r="27" spans="1:14" x14ac:dyDescent="0.2">
      <c r="A27" s="10"/>
      <c r="B27" s="11"/>
      <c r="C27" s="10"/>
      <c r="D27" s="12"/>
      <c r="F27" s="10"/>
      <c r="G27" s="11"/>
      <c r="H27" s="10"/>
      <c r="I27" s="12"/>
      <c r="K27" s="10"/>
      <c r="L27" s="11"/>
      <c r="M27" s="10"/>
      <c r="N27" s="12"/>
    </row>
    <row r="28" spans="1:14" ht="12.75" customHeight="1" x14ac:dyDescent="0.2">
      <c r="B28" s="13"/>
      <c r="D28" s="14"/>
      <c r="G28" s="13"/>
      <c r="I28" s="14"/>
      <c r="L28" s="13"/>
      <c r="N28" s="14"/>
    </row>
    <row r="29" spans="1:14" ht="13.5" thickBot="1" x14ac:dyDescent="0.25">
      <c r="A29" s="18"/>
      <c r="B29" s="19"/>
      <c r="C29" s="18"/>
      <c r="D29" s="20"/>
      <c r="F29" s="18"/>
      <c r="G29" s="19"/>
      <c r="H29" s="18"/>
      <c r="I29" s="20"/>
      <c r="K29" s="18"/>
      <c r="L29" s="19"/>
      <c r="M29" s="18"/>
      <c r="N29" s="20"/>
    </row>
    <row r="30" spans="1:14" ht="13.5" thickTop="1" x14ac:dyDescent="0.2"/>
    <row r="31" spans="1:14" ht="27.95" customHeight="1" thickBot="1" x14ac:dyDescent="0.25">
      <c r="A31" s="38" t="str">
        <f>IF(Accounts!A9&lt;&gt;"",Accounts!A9,"")</f>
        <v>Stock of beverage</v>
      </c>
      <c r="B31" s="38"/>
      <c r="C31" s="38"/>
      <c r="D31" s="38"/>
      <c r="F31" s="38" t="str">
        <f>IF(Accounts!A10&lt;&gt;"",Accounts!A10,"")</f>
        <v>Stock of food</v>
      </c>
      <c r="G31" s="38"/>
      <c r="H31" s="38"/>
      <c r="I31" s="38"/>
      <c r="K31" s="38" t="str">
        <f>IF(Accounts!A11&lt;&gt;"",Accounts!A11,"")</f>
        <v/>
      </c>
      <c r="L31" s="38"/>
      <c r="M31" s="38"/>
      <c r="N31" s="38"/>
    </row>
    <row r="32" spans="1:14" x14ac:dyDescent="0.2">
      <c r="A32" s="7" t="str">
        <f>IF(B32&lt;&gt;"","OB","")</f>
        <v>OB</v>
      </c>
      <c r="B32" s="8">
        <f>IF(Accounts!B9&lt;&gt;"",Accounts!B9,"")</f>
        <v>26800</v>
      </c>
      <c r="C32" s="7" t="str">
        <f>IF(D32&lt;&gt;"","OB","")</f>
        <v/>
      </c>
      <c r="D32" s="9" t="str">
        <f>IF(Accounts!C9&lt;&gt;"",Accounts!C9,"")</f>
        <v/>
      </c>
      <c r="F32" s="7" t="str">
        <f>IF(G32&lt;&gt;"","OB","")</f>
        <v>OB</v>
      </c>
      <c r="G32" s="8">
        <f>IF(Accounts!B10&lt;&gt;"",Accounts!B10,"")</f>
        <v>2200</v>
      </c>
      <c r="H32" s="7" t="str">
        <f>IF(I32&lt;&gt;"","OB","")</f>
        <v/>
      </c>
      <c r="I32" s="9" t="str">
        <f>IF(Accounts!C10&lt;&gt;"",Accounts!C10,"")</f>
        <v/>
      </c>
      <c r="K32" s="7" t="str">
        <f>IF(L32&lt;&gt;"","OB","")</f>
        <v/>
      </c>
      <c r="L32" s="8" t="str">
        <f>IF(Accounts!B11&lt;&gt;"",Accounts!B11,"")</f>
        <v/>
      </c>
      <c r="M32" s="7" t="str">
        <f>IF(N32&lt;&gt;"","OB","")</f>
        <v/>
      </c>
      <c r="N32" s="9" t="str">
        <f>IF(Accounts!C11&lt;&gt;"",Accounts!C11,"")</f>
        <v/>
      </c>
    </row>
    <row r="33" spans="1:14" x14ac:dyDescent="0.2">
      <c r="A33" s="10"/>
      <c r="B33" s="11"/>
      <c r="C33" s="10"/>
      <c r="D33" s="12"/>
      <c r="F33" s="10"/>
      <c r="G33" s="11"/>
      <c r="H33" s="10"/>
      <c r="I33" s="12"/>
      <c r="K33" s="10"/>
      <c r="L33" s="11"/>
      <c r="M33" s="10"/>
      <c r="N33" s="12"/>
    </row>
    <row r="34" spans="1:14" x14ac:dyDescent="0.2">
      <c r="A34" s="10"/>
      <c r="B34" s="11"/>
      <c r="C34" s="10"/>
      <c r="D34" s="12"/>
      <c r="F34" s="10"/>
      <c r="G34" s="11"/>
      <c r="H34" s="10"/>
      <c r="I34" s="12"/>
      <c r="K34" s="10"/>
      <c r="L34" s="11"/>
      <c r="M34" s="10"/>
      <c r="N34" s="12"/>
    </row>
    <row r="35" spans="1:14" x14ac:dyDescent="0.2">
      <c r="A35" s="10"/>
      <c r="B35" s="11"/>
      <c r="C35" s="10"/>
      <c r="D35" s="12"/>
      <c r="F35" s="10"/>
      <c r="G35" s="11"/>
      <c r="H35" s="10"/>
      <c r="I35" s="12"/>
      <c r="K35" s="10"/>
      <c r="L35" s="11"/>
      <c r="M35" s="10"/>
      <c r="N35" s="12"/>
    </row>
    <row r="36" spans="1:14" x14ac:dyDescent="0.2">
      <c r="A36" s="10"/>
      <c r="B36" s="11"/>
      <c r="C36" s="10"/>
      <c r="D36" s="12"/>
      <c r="F36" s="10"/>
      <c r="G36" s="11"/>
      <c r="H36" s="10"/>
      <c r="I36" s="12"/>
      <c r="K36" s="10"/>
      <c r="L36" s="11"/>
      <c r="M36" s="10"/>
      <c r="N36" s="12"/>
    </row>
    <row r="37" spans="1:14" x14ac:dyDescent="0.2">
      <c r="A37" s="10"/>
      <c r="B37" s="11"/>
      <c r="C37" s="10"/>
      <c r="D37" s="12"/>
      <c r="F37" s="10"/>
      <c r="G37" s="11"/>
      <c r="H37" s="10"/>
      <c r="I37" s="12"/>
      <c r="K37" s="10"/>
      <c r="L37" s="11"/>
      <c r="M37" s="10"/>
      <c r="N37" s="12"/>
    </row>
    <row r="38" spans="1:14" x14ac:dyDescent="0.2">
      <c r="A38" s="10"/>
      <c r="B38" s="11"/>
      <c r="C38" s="10"/>
      <c r="D38" s="12"/>
      <c r="F38" s="10"/>
      <c r="G38" s="11"/>
      <c r="H38" s="10"/>
      <c r="I38" s="12"/>
      <c r="K38" s="10"/>
      <c r="L38" s="11"/>
      <c r="M38" s="10"/>
      <c r="N38" s="12"/>
    </row>
    <row r="39" spans="1:14" x14ac:dyDescent="0.2">
      <c r="A39" s="10"/>
      <c r="B39" s="11"/>
      <c r="C39" s="10"/>
      <c r="D39" s="12"/>
      <c r="F39" s="10"/>
      <c r="G39" s="11"/>
      <c r="H39" s="10"/>
      <c r="I39" s="12"/>
      <c r="K39" s="10"/>
      <c r="L39" s="11"/>
      <c r="M39" s="10"/>
      <c r="N39" s="12"/>
    </row>
    <row r="40" spans="1:14" x14ac:dyDescent="0.2">
      <c r="A40" s="10"/>
      <c r="B40" s="11"/>
      <c r="C40" s="10"/>
      <c r="D40" s="12"/>
      <c r="F40" s="10"/>
      <c r="G40" s="11"/>
      <c r="H40" s="10"/>
      <c r="I40" s="12"/>
      <c r="K40" s="10"/>
      <c r="L40" s="11"/>
      <c r="M40" s="10"/>
      <c r="N40" s="12"/>
    </row>
    <row r="41" spans="1:14" ht="12.75" customHeight="1" x14ac:dyDescent="0.2">
      <c r="B41" s="13"/>
      <c r="D41" s="14"/>
      <c r="G41" s="13"/>
      <c r="I41" s="14"/>
      <c r="L41" s="13"/>
      <c r="N41" s="14"/>
    </row>
    <row r="42" spans="1:14" ht="13.5" thickBot="1" x14ac:dyDescent="0.25">
      <c r="A42" s="18"/>
      <c r="B42" s="19"/>
      <c r="C42" s="18"/>
      <c r="D42" s="20"/>
      <c r="F42" s="18"/>
      <c r="G42" s="19"/>
      <c r="H42" s="18"/>
      <c r="I42" s="20"/>
      <c r="K42" s="18"/>
      <c r="L42" s="19"/>
      <c r="M42" s="18"/>
      <c r="N42" s="20"/>
    </row>
    <row r="43" spans="1:14" ht="13.5" customHeight="1" thickTop="1" x14ac:dyDescent="0.2"/>
    <row r="44" spans="1:14" ht="27.95" customHeight="1" thickBot="1" x14ac:dyDescent="0.25">
      <c r="A44" s="38" t="str">
        <f>IF(Accounts!A12&lt;&gt;"",Accounts!A12,"")</f>
        <v>Furniture</v>
      </c>
      <c r="B44" s="38"/>
      <c r="C44" s="38"/>
      <c r="D44" s="38"/>
      <c r="F44" s="38" t="str">
        <f>IF(Accounts!A13&lt;&gt;"",Accounts!A13,"")</f>
        <v>Equipment and machines</v>
      </c>
      <c r="G44" s="38"/>
      <c r="H44" s="38"/>
      <c r="I44" s="38"/>
      <c r="K44" s="38" t="str">
        <f>IF(Accounts!A14&lt;&gt;"",Accounts!A14,"")</f>
        <v>Company vehicle</v>
      </c>
      <c r="L44" s="38"/>
      <c r="M44" s="38"/>
      <c r="N44" s="38"/>
    </row>
    <row r="45" spans="1:14" x14ac:dyDescent="0.2">
      <c r="A45" s="7" t="str">
        <f>IF(B45&lt;&gt;"","OB","")</f>
        <v>OB</v>
      </c>
      <c r="B45" s="8">
        <f>IF(Accounts!B12&lt;&gt;"",Accounts!B12,"")</f>
        <v>22500</v>
      </c>
      <c r="C45" s="7" t="str">
        <f>IF(D45&lt;&gt;"","OB","")</f>
        <v/>
      </c>
      <c r="D45" s="9" t="str">
        <f>IF(Accounts!C12&lt;&gt;"",Accounts!C12,"")</f>
        <v/>
      </c>
      <c r="F45" s="7" t="str">
        <f>IF(G45&lt;&gt;"","OB","")</f>
        <v>OB</v>
      </c>
      <c r="G45" s="8">
        <f>IF(Accounts!B13&lt;&gt;"",Accounts!B13,"")</f>
        <v>3980</v>
      </c>
      <c r="H45" s="7" t="str">
        <f>IF(I45&lt;&gt;"","OB","")</f>
        <v/>
      </c>
      <c r="I45" s="9" t="str">
        <f>IF(Accounts!C13&lt;&gt;"",Accounts!C13,"")</f>
        <v/>
      </c>
      <c r="K45" s="7" t="str">
        <f>IF(L45&lt;&gt;"","OB","")</f>
        <v>OB</v>
      </c>
      <c r="L45" s="8">
        <f>IF(Accounts!B14&lt;&gt;"",Accounts!B14,"")</f>
        <v>15300</v>
      </c>
      <c r="M45" s="7" t="str">
        <f>IF(N45&lt;&gt;"","OB","")</f>
        <v/>
      </c>
      <c r="N45" s="9" t="str">
        <f>IF(Accounts!C14&lt;&gt;"",Accounts!C14,"")</f>
        <v/>
      </c>
    </row>
    <row r="46" spans="1:14" x14ac:dyDescent="0.2">
      <c r="A46" s="10"/>
      <c r="B46" s="11"/>
      <c r="C46" s="10"/>
      <c r="D46" s="12"/>
      <c r="F46" s="10"/>
      <c r="G46" s="11"/>
      <c r="H46" s="10"/>
      <c r="I46" s="12"/>
      <c r="K46" s="10"/>
      <c r="L46" s="11"/>
      <c r="M46" s="10"/>
      <c r="N46" s="12"/>
    </row>
    <row r="47" spans="1:14" x14ac:dyDescent="0.2">
      <c r="A47" s="10"/>
      <c r="B47" s="11"/>
      <c r="C47" s="10"/>
      <c r="D47" s="12"/>
      <c r="F47" s="10"/>
      <c r="G47" s="11"/>
      <c r="H47" s="10"/>
      <c r="I47" s="12"/>
      <c r="K47" s="10"/>
      <c r="L47" s="11"/>
      <c r="M47" s="10"/>
      <c r="N47" s="12"/>
    </row>
    <row r="48" spans="1:14" x14ac:dyDescent="0.2">
      <c r="A48" s="10"/>
      <c r="B48" s="11"/>
      <c r="C48" s="10"/>
      <c r="D48" s="12"/>
      <c r="F48" s="10"/>
      <c r="G48" s="11"/>
      <c r="H48" s="10"/>
      <c r="I48" s="12"/>
      <c r="K48" s="10"/>
      <c r="L48" s="11"/>
      <c r="M48" s="10"/>
      <c r="N48" s="12"/>
    </row>
    <row r="49" spans="1:14" x14ac:dyDescent="0.2">
      <c r="A49" s="10"/>
      <c r="B49" s="11"/>
      <c r="C49" s="10"/>
      <c r="D49" s="12"/>
      <c r="F49" s="10"/>
      <c r="G49" s="11"/>
      <c r="H49" s="10"/>
      <c r="I49" s="12"/>
      <c r="K49" s="10"/>
      <c r="L49" s="11"/>
      <c r="M49" s="10"/>
      <c r="N49" s="12"/>
    </row>
    <row r="50" spans="1:14" ht="12.75" customHeight="1" x14ac:dyDescent="0.2">
      <c r="B50" s="13"/>
      <c r="D50" s="14"/>
      <c r="G50" s="13"/>
      <c r="I50" s="14"/>
      <c r="L50" s="13"/>
      <c r="N50" s="14"/>
    </row>
    <row r="51" spans="1:14" ht="13.5" thickBot="1" x14ac:dyDescent="0.25">
      <c r="A51" s="18"/>
      <c r="B51" s="19"/>
      <c r="C51" s="18"/>
      <c r="D51" s="20"/>
      <c r="F51" s="18"/>
      <c r="G51" s="19"/>
      <c r="H51" s="18"/>
      <c r="I51" s="20"/>
      <c r="K51" s="18"/>
      <c r="L51" s="19"/>
      <c r="M51" s="18"/>
      <c r="N51" s="20"/>
    </row>
    <row r="52" spans="1:14" ht="13.5" thickTop="1" x14ac:dyDescent="0.2"/>
    <row r="53" spans="1:14" ht="27.95" customHeight="1" thickBot="1" x14ac:dyDescent="0.25">
      <c r="A53" s="38" t="str">
        <f>IF(Accounts!A15&lt;&gt;"",Accounts!A15,"")</f>
        <v/>
      </c>
      <c r="B53" s="38"/>
      <c r="C53" s="38"/>
      <c r="D53" s="38"/>
      <c r="F53" s="38" t="str">
        <f>IF(Accounts!A16&lt;&gt;"",Accounts!A16,"")</f>
        <v>Commercial premises (restaurant)</v>
      </c>
      <c r="G53" s="38"/>
      <c r="H53" s="38"/>
      <c r="I53" s="38"/>
      <c r="K53" s="38" t="str">
        <f>IF(Accounts!A17&lt;&gt;"",Accounts!A17,"")</f>
        <v>Various fixed assets</v>
      </c>
      <c r="L53" s="38"/>
      <c r="M53" s="38"/>
      <c r="N53" s="38"/>
    </row>
    <row r="54" spans="1:14" x14ac:dyDescent="0.2">
      <c r="A54" s="7" t="str">
        <f>IF(B54&lt;&gt;"","OB","")</f>
        <v/>
      </c>
      <c r="B54" s="8" t="str">
        <f>IF(Accounts!B15&lt;&gt;"",Accounts!B15,"")</f>
        <v/>
      </c>
      <c r="C54" s="7" t="str">
        <f>IF(D54&lt;&gt;"","OB","")</f>
        <v/>
      </c>
      <c r="D54" s="9" t="str">
        <f>IF(Accounts!C15&lt;&gt;"",Accounts!C15,"")</f>
        <v/>
      </c>
      <c r="F54" s="7" t="str">
        <f>IF(G54&lt;&gt;"","OB","")</f>
        <v/>
      </c>
      <c r="G54" s="8" t="str">
        <f>IF(Accounts!B16&lt;&gt;"",Accounts!B16,"")</f>
        <v/>
      </c>
      <c r="H54" s="7" t="str">
        <f>IF(I54&lt;&gt;"","OB","")</f>
        <v/>
      </c>
      <c r="I54" s="9" t="str">
        <f>IF(Accounts!C16&lt;&gt;"",Accounts!C16,"")</f>
        <v/>
      </c>
      <c r="K54" s="7" t="str">
        <f>IF(L54&lt;&gt;"","OB","")</f>
        <v/>
      </c>
      <c r="L54" s="8" t="str">
        <f>IF(Accounts!B18&lt;&gt;"",Accounts!B18,"")</f>
        <v/>
      </c>
      <c r="M54" s="7" t="str">
        <f>IF(N54&lt;&gt;"","OB","")</f>
        <v/>
      </c>
      <c r="N54" s="9" t="str">
        <f>IF(Accounts!C18&lt;&gt;"",Accounts!C18,"")</f>
        <v/>
      </c>
    </row>
    <row r="55" spans="1:14" x14ac:dyDescent="0.2">
      <c r="A55" s="10"/>
      <c r="B55" s="11"/>
      <c r="C55" s="10"/>
      <c r="D55" s="12"/>
      <c r="F55" s="10"/>
      <c r="G55" s="11"/>
      <c r="H55" s="10"/>
      <c r="I55" s="12"/>
      <c r="K55" s="10"/>
      <c r="L55" s="11"/>
      <c r="M55" s="10"/>
      <c r="N55" s="12"/>
    </row>
    <row r="56" spans="1:14" x14ac:dyDescent="0.2">
      <c r="A56" s="10"/>
      <c r="B56" s="11"/>
      <c r="C56" s="10"/>
      <c r="D56" s="12"/>
      <c r="F56" s="10"/>
      <c r="G56" s="11"/>
      <c r="H56" s="10"/>
      <c r="I56" s="12"/>
      <c r="K56" s="10"/>
      <c r="L56" s="11"/>
      <c r="M56" s="10"/>
      <c r="N56" s="12"/>
    </row>
    <row r="57" spans="1:14" x14ac:dyDescent="0.2">
      <c r="A57" s="10"/>
      <c r="B57" s="11"/>
      <c r="C57" s="10"/>
      <c r="D57" s="12"/>
      <c r="F57" s="10"/>
      <c r="G57" s="11"/>
      <c r="H57" s="10"/>
      <c r="I57" s="12"/>
      <c r="K57" s="10"/>
      <c r="L57" s="11"/>
      <c r="M57" s="10"/>
      <c r="N57" s="12"/>
    </row>
    <row r="58" spans="1:14" x14ac:dyDescent="0.2">
      <c r="A58" s="10"/>
      <c r="B58" s="11"/>
      <c r="C58" s="10"/>
      <c r="D58" s="12"/>
      <c r="F58" s="10"/>
      <c r="G58" s="11"/>
      <c r="H58" s="10"/>
      <c r="I58" s="12"/>
      <c r="K58" s="10"/>
      <c r="L58" s="11"/>
      <c r="M58" s="10"/>
      <c r="N58" s="12"/>
    </row>
    <row r="59" spans="1:14" ht="12.75" customHeight="1" x14ac:dyDescent="0.2">
      <c r="B59" s="13"/>
      <c r="D59" s="14"/>
      <c r="G59" s="13"/>
      <c r="I59" s="14"/>
      <c r="L59" s="13"/>
      <c r="N59" s="14"/>
    </row>
    <row r="60" spans="1:14" ht="13.5" thickBot="1" x14ac:dyDescent="0.25">
      <c r="A60" s="18"/>
      <c r="B60" s="19"/>
      <c r="C60" s="18"/>
      <c r="D60" s="20"/>
      <c r="F60" s="18"/>
      <c r="G60" s="19"/>
      <c r="H60" s="18"/>
      <c r="I60" s="20"/>
      <c r="K60" s="18"/>
      <c r="L60" s="19"/>
      <c r="M60" s="18"/>
      <c r="N60" s="20"/>
    </row>
    <row r="61" spans="1:14" ht="13.5" thickTop="1" x14ac:dyDescent="0.2"/>
    <row r="62" spans="1:14" ht="27.95" customHeight="1" thickBot="1" x14ac:dyDescent="0.25">
      <c r="A62" s="38" t="str">
        <f>IF(Accounts!A19&lt;&gt;"",Accounts!A19,"")</f>
        <v>Trade payables, suppliers</v>
      </c>
      <c r="B62" s="38"/>
      <c r="C62" s="38"/>
      <c r="D62" s="38"/>
      <c r="F62" s="38" t="str">
        <f>IF(Accounts!A20&lt;&gt;"",Accounts!A20,"")</f>
        <v>Other payables, debt</v>
      </c>
      <c r="G62" s="38"/>
      <c r="H62" s="38"/>
      <c r="I62" s="38"/>
      <c r="K62" s="38" t="str">
        <f>IF(Accounts!A21&lt;&gt;"",Accounts!A21,"")</f>
        <v>Gift vouchers</v>
      </c>
      <c r="L62" s="38"/>
      <c r="M62" s="38"/>
      <c r="N62" s="38"/>
    </row>
    <row r="63" spans="1:14" x14ac:dyDescent="0.2">
      <c r="A63" s="7" t="str">
        <f>IF(B63&lt;&gt;"","OB","")</f>
        <v/>
      </c>
      <c r="B63" s="8" t="str">
        <f>IF(Accounts!B19&lt;&gt;"",Accounts!B19,"")</f>
        <v/>
      </c>
      <c r="C63" s="7" t="str">
        <f>IF(D63&lt;&gt;"","OB","")</f>
        <v>OB</v>
      </c>
      <c r="D63" s="9">
        <f>IF(Accounts!C19&lt;&gt;"",Accounts!C19,"")</f>
        <v>6790</v>
      </c>
      <c r="F63" s="7" t="str">
        <f>IF(G63&lt;&gt;"","OB","")</f>
        <v/>
      </c>
      <c r="G63" s="8" t="str">
        <f>IF(Accounts!B20&lt;&gt;"",Accounts!B20,"")</f>
        <v/>
      </c>
      <c r="H63" s="7" t="str">
        <f>IF(I63&lt;&gt;"","OB","")</f>
        <v>OB</v>
      </c>
      <c r="I63" s="9">
        <f>IF(Accounts!C20&lt;&gt;"",Accounts!C20,"")</f>
        <v>16900</v>
      </c>
      <c r="K63" s="7" t="str">
        <f>IF(L63&lt;&gt;"","OB","")</f>
        <v/>
      </c>
      <c r="L63" s="8" t="str">
        <f>IF(Accounts!B21&lt;&gt;"",Accounts!B21,"")</f>
        <v/>
      </c>
      <c r="M63" s="7" t="str">
        <f>IF(N63&lt;&gt;"","OB","")</f>
        <v>OB</v>
      </c>
      <c r="N63" s="9">
        <f>IF(Accounts!C21&lt;&gt;"",Accounts!C21,"")</f>
        <v>3200</v>
      </c>
    </row>
    <row r="64" spans="1:14" x14ac:dyDescent="0.2">
      <c r="A64" s="10"/>
      <c r="B64" s="11"/>
      <c r="C64" s="10"/>
      <c r="D64" s="12"/>
      <c r="F64" s="10"/>
      <c r="G64" s="11"/>
      <c r="H64" s="10"/>
      <c r="I64" s="12"/>
      <c r="K64" s="10"/>
      <c r="L64" s="11"/>
      <c r="M64" s="10"/>
      <c r="N64" s="12"/>
    </row>
    <row r="65" spans="1:14" x14ac:dyDescent="0.2">
      <c r="A65" s="10"/>
      <c r="B65" s="11"/>
      <c r="C65" s="10"/>
      <c r="D65" s="12"/>
      <c r="F65" s="10"/>
      <c r="G65" s="11"/>
      <c r="H65" s="10"/>
      <c r="I65" s="12"/>
      <c r="K65" s="10"/>
      <c r="L65" s="11"/>
      <c r="M65" s="10"/>
      <c r="N65" s="12"/>
    </row>
    <row r="66" spans="1:14" x14ac:dyDescent="0.2">
      <c r="A66" s="10"/>
      <c r="B66" s="11"/>
      <c r="C66" s="10"/>
      <c r="D66" s="12"/>
      <c r="F66" s="10"/>
      <c r="G66" s="11"/>
      <c r="H66" s="10"/>
      <c r="I66" s="12"/>
      <c r="K66" s="10"/>
      <c r="L66" s="11"/>
      <c r="M66" s="10"/>
      <c r="N66" s="12"/>
    </row>
    <row r="67" spans="1:14" x14ac:dyDescent="0.2">
      <c r="A67" s="10"/>
      <c r="B67" s="11"/>
      <c r="C67" s="10"/>
      <c r="D67" s="12"/>
      <c r="F67" s="10"/>
      <c r="G67" s="11"/>
      <c r="H67" s="10"/>
      <c r="I67" s="12"/>
      <c r="K67" s="10"/>
      <c r="L67" s="11"/>
      <c r="M67" s="10"/>
      <c r="N67" s="12"/>
    </row>
    <row r="68" spans="1:14" x14ac:dyDescent="0.2">
      <c r="A68" s="10"/>
      <c r="B68" s="11"/>
      <c r="C68" s="10"/>
      <c r="D68" s="12"/>
      <c r="F68" s="10"/>
      <c r="G68" s="11"/>
      <c r="H68" s="10"/>
      <c r="I68" s="12"/>
      <c r="K68" s="10"/>
      <c r="L68" s="11"/>
      <c r="M68" s="10"/>
      <c r="N68" s="12"/>
    </row>
    <row r="69" spans="1:14" x14ac:dyDescent="0.2">
      <c r="A69" s="10"/>
      <c r="B69" s="11"/>
      <c r="C69" s="10"/>
      <c r="D69" s="12"/>
      <c r="F69" s="10"/>
      <c r="G69" s="11"/>
      <c r="H69" s="10"/>
      <c r="I69" s="12"/>
      <c r="K69" s="10"/>
      <c r="L69" s="11"/>
      <c r="M69" s="10"/>
      <c r="N69" s="12"/>
    </row>
    <row r="70" spans="1:14" ht="12.75" customHeight="1" x14ac:dyDescent="0.2">
      <c r="B70" s="13"/>
      <c r="D70" s="14"/>
      <c r="G70" s="13"/>
      <c r="I70" s="14"/>
      <c r="L70" s="13"/>
      <c r="N70" s="14"/>
    </row>
    <row r="71" spans="1:14" ht="13.5" thickBot="1" x14ac:dyDescent="0.25">
      <c r="A71" s="18"/>
      <c r="B71" s="19"/>
      <c r="C71" s="18"/>
      <c r="D71" s="20"/>
      <c r="F71" s="18"/>
      <c r="G71" s="19"/>
      <c r="H71" s="18"/>
      <c r="I71" s="20"/>
      <c r="K71" s="18"/>
      <c r="L71" s="19"/>
      <c r="M71" s="18"/>
      <c r="N71" s="20"/>
    </row>
    <row r="72" spans="1:14" ht="13.5" thickTop="1" x14ac:dyDescent="0.2">
      <c r="B72" s="14"/>
      <c r="D72" s="14"/>
      <c r="G72" s="14"/>
      <c r="I72" s="14"/>
      <c r="L72" s="14"/>
      <c r="N72" s="14"/>
    </row>
    <row r="73" spans="1:14" ht="27.95" customHeight="1" thickBot="1" x14ac:dyDescent="0.25">
      <c r="A73" s="38" t="str">
        <f>IF(Accounts!A22&lt;&gt;"",Accounts!A22,"")</f>
        <v>VAT due</v>
      </c>
      <c r="B73" s="38"/>
      <c r="C73" s="38"/>
      <c r="D73" s="38"/>
      <c r="F73" s="38" t="str">
        <f>IF(Accounts!A23&lt;&gt;"",Accounts!A23,"")</f>
        <v>VAT to pay - current account</v>
      </c>
      <c r="G73" s="38"/>
      <c r="H73" s="38"/>
      <c r="I73" s="38"/>
      <c r="K73" s="38" t="str">
        <f>IF(Accounts!A24&lt;&gt;"",Accounts!A24,"")</f>
        <v/>
      </c>
      <c r="L73" s="38"/>
      <c r="M73" s="38"/>
      <c r="N73" s="38"/>
    </row>
    <row r="74" spans="1:14" x14ac:dyDescent="0.2">
      <c r="A74" s="7" t="str">
        <f>IF(B74&lt;&gt;"","OB","")</f>
        <v/>
      </c>
      <c r="B74" s="8" t="str">
        <f>IF(Accounts!B22&lt;&gt;"",Accounts!B22,"")</f>
        <v/>
      </c>
      <c r="C74" s="7" t="str">
        <f>IF(D74&lt;&gt;"","OB","")</f>
        <v>OB</v>
      </c>
      <c r="D74" s="9">
        <f>IF(Accounts!C22&lt;&gt;"",Accounts!C22,"")</f>
        <v>7589</v>
      </c>
      <c r="F74" s="7" t="str">
        <f>IF(G74&lt;&gt;"","OB","")</f>
        <v/>
      </c>
      <c r="G74" s="8" t="str">
        <f>IF(Accounts!B23&lt;&gt;"",Accounts!B23,"")</f>
        <v/>
      </c>
      <c r="H74" s="7" t="str">
        <f>IF(I74&lt;&gt;"","OB","")</f>
        <v/>
      </c>
      <c r="I74" s="9" t="str">
        <f>IF(Accounts!C23&lt;&gt;"",Accounts!C23,"")</f>
        <v/>
      </c>
      <c r="K74" s="7" t="str">
        <f>IF(L74&lt;&gt;"","OB","")</f>
        <v/>
      </c>
      <c r="L74" s="8" t="str">
        <f>IF(Accounts!B24&lt;&gt;"",Accounts!B24,"")</f>
        <v/>
      </c>
      <c r="M74" s="7" t="str">
        <f>IF(N74&lt;&gt;"","OB","")</f>
        <v/>
      </c>
      <c r="N74" s="9" t="str">
        <f>IF(Accounts!C24&lt;&gt;"",Accounts!C24,"")</f>
        <v/>
      </c>
    </row>
    <row r="75" spans="1:14" x14ac:dyDescent="0.2">
      <c r="A75" s="10"/>
      <c r="B75" s="11"/>
      <c r="C75" s="10"/>
      <c r="D75" s="12"/>
      <c r="F75" s="10"/>
      <c r="G75" s="11"/>
      <c r="H75" s="10"/>
      <c r="I75" s="12"/>
      <c r="K75" s="10"/>
      <c r="L75" s="11"/>
      <c r="M75" s="10"/>
      <c r="N75" s="12"/>
    </row>
    <row r="76" spans="1:14" x14ac:dyDescent="0.2">
      <c r="A76" s="10"/>
      <c r="B76" s="11"/>
      <c r="C76" s="10"/>
      <c r="D76" s="12"/>
      <c r="F76" s="10"/>
      <c r="G76" s="11"/>
      <c r="H76" s="10"/>
      <c r="I76" s="12"/>
      <c r="K76" s="10"/>
      <c r="L76" s="11"/>
      <c r="M76" s="10"/>
      <c r="N76" s="12"/>
    </row>
    <row r="77" spans="1:14" x14ac:dyDescent="0.2">
      <c r="A77" s="10"/>
      <c r="B77" s="11"/>
      <c r="C77" s="10"/>
      <c r="D77" s="12"/>
      <c r="F77" s="10"/>
      <c r="G77" s="11"/>
      <c r="H77" s="10"/>
      <c r="I77" s="12"/>
      <c r="K77" s="10"/>
      <c r="L77" s="11"/>
      <c r="M77" s="10"/>
      <c r="N77" s="12"/>
    </row>
    <row r="78" spans="1:14" x14ac:dyDescent="0.2">
      <c r="A78" s="10"/>
      <c r="B78" s="11"/>
      <c r="C78" s="10"/>
      <c r="D78" s="12"/>
      <c r="F78" s="10"/>
      <c r="G78" s="11"/>
      <c r="H78" s="10"/>
      <c r="I78" s="12"/>
      <c r="K78" s="10"/>
      <c r="L78" s="11"/>
      <c r="M78" s="10"/>
      <c r="N78" s="12"/>
    </row>
    <row r="79" spans="1:14" x14ac:dyDescent="0.2">
      <c r="A79" s="10"/>
      <c r="B79" s="11"/>
      <c r="C79" s="10"/>
      <c r="D79" s="12"/>
      <c r="F79" s="10"/>
      <c r="G79" s="11"/>
      <c r="H79" s="10"/>
      <c r="I79" s="12"/>
      <c r="K79" s="10"/>
      <c r="L79" s="11"/>
      <c r="M79" s="10"/>
      <c r="N79" s="12"/>
    </row>
    <row r="80" spans="1:14" x14ac:dyDescent="0.2">
      <c r="A80" s="10"/>
      <c r="B80" s="11"/>
      <c r="C80" s="10"/>
      <c r="D80" s="12"/>
      <c r="F80" s="10"/>
      <c r="G80" s="11"/>
      <c r="H80" s="10"/>
      <c r="I80" s="12"/>
      <c r="K80" s="10"/>
      <c r="L80" s="11"/>
      <c r="M80" s="10"/>
      <c r="N80" s="12"/>
    </row>
    <row r="81" spans="1:14" x14ac:dyDescent="0.2">
      <c r="A81" s="10"/>
      <c r="B81" s="11"/>
      <c r="C81" s="10"/>
      <c r="D81" s="12"/>
      <c r="F81" s="10"/>
      <c r="G81" s="11"/>
      <c r="H81" s="10"/>
      <c r="I81" s="12"/>
      <c r="K81" s="10"/>
      <c r="L81" s="11"/>
      <c r="M81" s="10"/>
      <c r="N81" s="12"/>
    </row>
    <row r="82" spans="1:14" x14ac:dyDescent="0.2">
      <c r="A82" s="10"/>
      <c r="B82" s="11"/>
      <c r="C82" s="10"/>
      <c r="D82" s="12"/>
      <c r="F82" s="10"/>
      <c r="G82" s="11"/>
      <c r="H82" s="10"/>
      <c r="I82" s="12"/>
      <c r="K82" s="10"/>
      <c r="L82" s="11"/>
      <c r="M82" s="10"/>
      <c r="N82" s="12"/>
    </row>
    <row r="83" spans="1:14" x14ac:dyDescent="0.2">
      <c r="A83" s="10"/>
      <c r="B83" s="11"/>
      <c r="C83" s="10"/>
      <c r="D83" s="12"/>
      <c r="F83" s="10"/>
      <c r="G83" s="11"/>
      <c r="H83" s="10"/>
      <c r="I83" s="12"/>
      <c r="K83" s="10"/>
      <c r="L83" s="11"/>
      <c r="M83" s="10"/>
      <c r="N83" s="12"/>
    </row>
    <row r="84" spans="1:14" ht="12.75" customHeight="1" x14ac:dyDescent="0.2">
      <c r="B84" s="13"/>
      <c r="D84" s="14"/>
      <c r="G84" s="13"/>
      <c r="I84" s="14"/>
      <c r="L84" s="13"/>
      <c r="N84" s="14"/>
    </row>
    <row r="85" spans="1:14" ht="13.5" thickBot="1" x14ac:dyDescent="0.25">
      <c r="A85" s="18"/>
      <c r="B85" s="19"/>
      <c r="C85" s="18"/>
      <c r="D85" s="20"/>
      <c r="F85" s="18"/>
      <c r="G85" s="19"/>
      <c r="H85" s="18"/>
      <c r="I85" s="20"/>
      <c r="K85" s="18"/>
      <c r="L85" s="19"/>
      <c r="M85" s="18"/>
      <c r="N85" s="20"/>
    </row>
    <row r="86" spans="1:14" ht="13.5" thickTop="1" x14ac:dyDescent="0.2">
      <c r="B86" s="14"/>
      <c r="D86" s="14"/>
      <c r="G86" s="14"/>
      <c r="I86" s="14"/>
      <c r="L86" s="14"/>
      <c r="N86" s="14"/>
    </row>
    <row r="87" spans="1:14" ht="27.95" customHeight="1" thickBot="1" x14ac:dyDescent="0.25">
      <c r="A87" s="38" t="str">
        <f>IF(Accounts!A25&lt;&gt;"",Accounts!A25,"")</f>
        <v>Mortgage Kantonalbank</v>
      </c>
      <c r="B87" s="38"/>
      <c r="C87" s="38"/>
      <c r="D87" s="38"/>
      <c r="F87" s="38" t="str">
        <f>IF(Accounts!A26&lt;&gt;"",Accounts!A26,"")</f>
        <v>commercial premise creditor</v>
      </c>
      <c r="G87" s="38"/>
      <c r="H87" s="38"/>
      <c r="I87" s="38"/>
      <c r="K87" s="38" t="str">
        <f>IF(Accounts!A27&lt;&gt;"",Accounts!A27,"")</f>
        <v>Loan "daddy"</v>
      </c>
      <c r="L87" s="38"/>
      <c r="M87" s="38"/>
      <c r="N87" s="38"/>
    </row>
    <row r="88" spans="1:14" x14ac:dyDescent="0.2">
      <c r="A88" s="7" t="str">
        <f>IF(B88&lt;&gt;"","OB","")</f>
        <v/>
      </c>
      <c r="B88" s="8" t="str">
        <f>IF(Accounts!B25&lt;&gt;"",Accounts!B25,"")</f>
        <v/>
      </c>
      <c r="C88" s="7" t="str">
        <f>IF(D88&lt;&gt;"","OB","")</f>
        <v/>
      </c>
      <c r="D88" s="9" t="str">
        <f>IF(Accounts!C25&lt;&gt;"",Accounts!C25,"")</f>
        <v/>
      </c>
      <c r="F88" s="7" t="str">
        <f>IF(G88&lt;&gt;"","OB","")</f>
        <v/>
      </c>
      <c r="G88" s="8" t="str">
        <f>IF(Accounts!B26&lt;&gt;"",Accounts!B26,"")</f>
        <v/>
      </c>
      <c r="H88" s="7" t="str">
        <f>IF(I88&lt;&gt;"","OB","")</f>
        <v/>
      </c>
      <c r="I88" s="9" t="str">
        <f>IF(Accounts!C26&lt;&gt;"",Accounts!C26,"")</f>
        <v/>
      </c>
      <c r="K88" s="7" t="str">
        <f>IF(L88&lt;&gt;"","OB","")</f>
        <v/>
      </c>
      <c r="L88" s="8" t="str">
        <f>IF(Accounts!B27&lt;&gt;"",Accounts!B27,"")</f>
        <v/>
      </c>
      <c r="M88" s="7" t="str">
        <f>IF(N88&lt;&gt;"","OB","")</f>
        <v/>
      </c>
      <c r="N88" s="9" t="str">
        <f>IF(Accounts!C27&lt;&gt;"",Accounts!C27,"")</f>
        <v/>
      </c>
    </row>
    <row r="89" spans="1:14" x14ac:dyDescent="0.2">
      <c r="A89" s="10"/>
      <c r="B89" s="11"/>
      <c r="C89" s="10"/>
      <c r="D89" s="12"/>
      <c r="F89" s="10"/>
      <c r="G89" s="11"/>
      <c r="H89" s="10"/>
      <c r="I89" s="12"/>
      <c r="K89" s="10"/>
      <c r="L89" s="11"/>
      <c r="M89" s="10"/>
      <c r="N89" s="12"/>
    </row>
    <row r="90" spans="1:14" x14ac:dyDescent="0.2">
      <c r="A90" s="10"/>
      <c r="B90" s="11"/>
      <c r="C90" s="10"/>
      <c r="D90" s="12"/>
      <c r="F90" s="10"/>
      <c r="G90" s="11"/>
      <c r="H90" s="10"/>
      <c r="I90" s="12"/>
      <c r="K90" s="10"/>
      <c r="L90" s="11"/>
      <c r="M90" s="10"/>
      <c r="N90" s="12"/>
    </row>
    <row r="91" spans="1:14" x14ac:dyDescent="0.2">
      <c r="A91" s="10"/>
      <c r="B91" s="11"/>
      <c r="C91" s="10"/>
      <c r="D91" s="12"/>
      <c r="F91" s="10"/>
      <c r="G91" s="11"/>
      <c r="H91" s="10"/>
      <c r="I91" s="12"/>
      <c r="K91" s="10"/>
      <c r="L91" s="11"/>
      <c r="M91" s="10"/>
      <c r="N91" s="12"/>
    </row>
    <row r="92" spans="1:14" x14ac:dyDescent="0.2">
      <c r="A92" s="10"/>
      <c r="B92" s="11"/>
      <c r="C92" s="10"/>
      <c r="D92" s="12"/>
      <c r="F92" s="10"/>
      <c r="G92" s="11"/>
      <c r="H92" s="10"/>
      <c r="I92" s="12"/>
      <c r="K92" s="10"/>
      <c r="L92" s="11"/>
      <c r="M92" s="10"/>
      <c r="N92" s="12"/>
    </row>
    <row r="93" spans="1:14" x14ac:dyDescent="0.2">
      <c r="A93" s="10"/>
      <c r="B93" s="11"/>
      <c r="C93" s="10"/>
      <c r="D93" s="12"/>
      <c r="F93" s="10"/>
      <c r="G93" s="11"/>
      <c r="H93" s="10"/>
      <c r="I93" s="12"/>
      <c r="K93" s="10"/>
      <c r="L93" s="11"/>
      <c r="M93" s="10"/>
      <c r="N93" s="12"/>
    </row>
    <row r="94" spans="1:14" x14ac:dyDescent="0.2">
      <c r="A94" s="10"/>
      <c r="B94" s="11"/>
      <c r="C94" s="10"/>
      <c r="D94" s="12"/>
      <c r="F94" s="10"/>
      <c r="G94" s="11"/>
      <c r="H94" s="10"/>
      <c r="I94" s="12"/>
      <c r="K94" s="10"/>
      <c r="L94" s="11"/>
      <c r="M94" s="10"/>
      <c r="N94" s="12"/>
    </row>
    <row r="95" spans="1:14" ht="12.75" customHeight="1" x14ac:dyDescent="0.2">
      <c r="B95" s="13"/>
      <c r="D95" s="14"/>
      <c r="G95" s="13"/>
      <c r="I95" s="14"/>
      <c r="L95" s="13"/>
      <c r="N95" s="14"/>
    </row>
    <row r="96" spans="1:14" ht="13.5" thickBot="1" x14ac:dyDescent="0.25">
      <c r="A96" s="18"/>
      <c r="B96" s="19"/>
      <c r="C96" s="18"/>
      <c r="D96" s="20"/>
      <c r="F96" s="18"/>
      <c r="G96" s="19"/>
      <c r="H96" s="18"/>
      <c r="I96" s="20"/>
      <c r="K96" s="18"/>
      <c r="L96" s="19"/>
      <c r="M96" s="18"/>
      <c r="N96" s="20"/>
    </row>
    <row r="97" spans="1:14" ht="13.5" thickTop="1" x14ac:dyDescent="0.2">
      <c r="B97" s="14"/>
      <c r="D97" s="14"/>
      <c r="G97" s="14"/>
      <c r="I97" s="14"/>
      <c r="L97" s="14"/>
      <c r="N97" s="14"/>
    </row>
    <row r="98" spans="1:14" ht="27.95" customHeight="1" thickBot="1" x14ac:dyDescent="0.25">
      <c r="A98" s="38" t="str">
        <f>IF(Accounts!A28&lt;&gt;"",Accounts!A28,"")</f>
        <v/>
      </c>
      <c r="B98" s="38"/>
      <c r="C98" s="38"/>
      <c r="D98" s="38"/>
      <c r="F98" s="38" t="str">
        <f>IF(Accounts!A29&lt;&gt;"",Accounts!A29,"")</f>
        <v>Private</v>
      </c>
      <c r="G98" s="38"/>
      <c r="H98" s="38"/>
      <c r="I98" s="38"/>
      <c r="K98" s="38" t="str">
        <f>IF(Accounts!A30&lt;&gt;"",Accounts!A30,"")</f>
        <v>Equity / Capital</v>
      </c>
      <c r="L98" s="38"/>
      <c r="M98" s="38"/>
      <c r="N98" s="38"/>
    </row>
    <row r="99" spans="1:14" x14ac:dyDescent="0.2">
      <c r="A99" s="7" t="str">
        <f>IF(B99&lt;&gt;"","OB","")</f>
        <v/>
      </c>
      <c r="B99" s="8" t="str">
        <f>IF(Accounts!B28&lt;&gt;"",Accounts!B28,"")</f>
        <v/>
      </c>
      <c r="C99" s="7" t="str">
        <f>IF(D99&lt;&gt;"","OB","")</f>
        <v/>
      </c>
      <c r="D99" s="9" t="str">
        <f>IF(Accounts!C28&lt;&gt;"",Accounts!C28,"")</f>
        <v/>
      </c>
      <c r="F99" s="7" t="str">
        <f>IF(G99&lt;&gt;"","OB","")</f>
        <v/>
      </c>
      <c r="G99" s="8" t="str">
        <f>IF(Accounts!B29&lt;&gt;"",Accounts!B29,"")</f>
        <v/>
      </c>
      <c r="H99" s="7" t="str">
        <f>IF(I99&lt;&gt;"","OB","")</f>
        <v>OB</v>
      </c>
      <c r="I99" s="9">
        <f>IF(Accounts!C29&lt;&gt;"",Accounts!C29,"")</f>
        <v>27121</v>
      </c>
      <c r="K99" s="7" t="str">
        <f>IF(L99&lt;&gt;"","OB","")</f>
        <v/>
      </c>
      <c r="L99" s="8" t="str">
        <f>IF(Accounts!B30&lt;&gt;"",Accounts!B30,"")</f>
        <v/>
      </c>
      <c r="M99" s="7" t="str">
        <f>IF(N99&lt;&gt;"","OB","")</f>
        <v>OB</v>
      </c>
      <c r="N99" s="9">
        <f>IF(Accounts!C30&lt;&gt;"",Accounts!C30,"")</f>
        <v>120000</v>
      </c>
    </row>
    <row r="100" spans="1:14" x14ac:dyDescent="0.2">
      <c r="A100" s="10"/>
      <c r="B100" s="11"/>
      <c r="C100" s="10"/>
      <c r="D100" s="12"/>
      <c r="F100" s="10"/>
      <c r="G100" s="11"/>
      <c r="H100" s="10"/>
      <c r="I100" s="12"/>
      <c r="K100" s="10"/>
      <c r="L100" s="11"/>
      <c r="M100" s="10"/>
      <c r="N100" s="12"/>
    </row>
    <row r="101" spans="1:14" x14ac:dyDescent="0.2">
      <c r="A101" s="10"/>
      <c r="B101" s="11"/>
      <c r="C101" s="10"/>
      <c r="D101" s="12"/>
      <c r="F101" s="10"/>
      <c r="G101" s="11"/>
      <c r="H101" s="10"/>
      <c r="I101" s="12"/>
      <c r="K101" s="10"/>
      <c r="L101" s="11"/>
      <c r="M101" s="10"/>
      <c r="N101" s="12"/>
    </row>
    <row r="102" spans="1:14" x14ac:dyDescent="0.2">
      <c r="A102" s="10"/>
      <c r="B102" s="11"/>
      <c r="C102" s="10"/>
      <c r="D102" s="12"/>
      <c r="F102" s="10"/>
      <c r="G102" s="11"/>
      <c r="H102" s="10"/>
      <c r="I102" s="12"/>
      <c r="K102" s="10"/>
      <c r="L102" s="11"/>
      <c r="M102" s="10"/>
      <c r="N102" s="12"/>
    </row>
    <row r="103" spans="1:14" x14ac:dyDescent="0.2">
      <c r="A103" s="10"/>
      <c r="B103" s="11"/>
      <c r="C103" s="10"/>
      <c r="D103" s="12"/>
      <c r="F103" s="10"/>
      <c r="G103" s="11"/>
      <c r="H103" s="10"/>
      <c r="I103" s="12"/>
      <c r="K103" s="10"/>
      <c r="L103" s="11"/>
      <c r="M103" s="10"/>
      <c r="N103" s="12"/>
    </row>
    <row r="104" spans="1:14" x14ac:dyDescent="0.2">
      <c r="A104" s="10"/>
      <c r="B104" s="11"/>
      <c r="C104" s="10"/>
      <c r="D104" s="12"/>
      <c r="F104" s="10"/>
      <c r="G104" s="11"/>
      <c r="H104" s="10"/>
      <c r="I104" s="12"/>
      <c r="K104" s="10"/>
      <c r="L104" s="11"/>
      <c r="M104" s="10"/>
      <c r="N104" s="12"/>
    </row>
    <row r="105" spans="1:14" x14ac:dyDescent="0.2">
      <c r="A105" s="10"/>
      <c r="B105" s="11"/>
      <c r="C105" s="10"/>
      <c r="D105" s="12"/>
      <c r="F105" s="10"/>
      <c r="G105" s="11"/>
      <c r="H105" s="10"/>
      <c r="I105" s="12"/>
      <c r="K105" s="10"/>
      <c r="L105" s="11"/>
      <c r="M105" s="10"/>
      <c r="N105" s="12"/>
    </row>
    <row r="106" spans="1:14" ht="12.75" customHeight="1" x14ac:dyDescent="0.2">
      <c r="B106" s="13"/>
      <c r="D106" s="14"/>
      <c r="G106" s="13"/>
      <c r="I106" s="14"/>
      <c r="L106" s="13"/>
      <c r="N106" s="14"/>
    </row>
    <row r="107" spans="1:14" ht="13.5" thickBot="1" x14ac:dyDescent="0.25">
      <c r="A107" s="18"/>
      <c r="B107" s="19"/>
      <c r="C107" s="18"/>
      <c r="D107" s="20"/>
      <c r="F107" s="18"/>
      <c r="G107" s="19"/>
      <c r="H107" s="18"/>
      <c r="I107" s="20"/>
      <c r="K107" s="18"/>
      <c r="L107" s="19"/>
      <c r="M107" s="18"/>
      <c r="N107" s="20"/>
    </row>
    <row r="108" spans="1:14" ht="13.5" thickTop="1" x14ac:dyDescent="0.2">
      <c r="B108" s="14"/>
      <c r="D108" s="14"/>
      <c r="G108" s="14"/>
      <c r="I108" s="14"/>
      <c r="L108" s="14"/>
      <c r="N108" s="14"/>
    </row>
    <row r="109" spans="1:14" ht="27.95" customHeight="1" thickBot="1" x14ac:dyDescent="0.25">
      <c r="A109" s="38" t="str">
        <f>IF(Accounts!A32&lt;&gt;"",Accounts!A32,"")</f>
        <v>Sales</v>
      </c>
      <c r="B109" s="38"/>
      <c r="C109" s="38"/>
      <c r="D109" s="38"/>
      <c r="F109" s="38" t="str">
        <f>IF(Accounts!A33&lt;&gt;"",Accounts!A33,"")</f>
        <v>COGS beverage</v>
      </c>
      <c r="G109" s="38"/>
      <c r="H109" s="38"/>
      <c r="I109" s="38"/>
      <c r="K109" s="38" t="str">
        <f>IF(Accounts!A34&lt;&gt;"",Accounts!A34,"")</f>
        <v>purchase of food</v>
      </c>
      <c r="L109" s="38"/>
      <c r="M109" s="38"/>
      <c r="N109" s="38"/>
    </row>
    <row r="110" spans="1:14" x14ac:dyDescent="0.2">
      <c r="A110" s="7" t="str">
        <f>IF(B110&lt;&gt;"","OB","")</f>
        <v/>
      </c>
      <c r="B110" s="8" t="str">
        <f>IF(Accounts!B32&lt;&gt;"",Accounts!B32,"")</f>
        <v/>
      </c>
      <c r="C110" s="7" t="str">
        <f>IF(D110&lt;&gt;"","OB","")</f>
        <v>OB</v>
      </c>
      <c r="D110" s="9">
        <f>IF(Accounts!C32&lt;&gt;"",Accounts!C32,"")</f>
        <v>553400</v>
      </c>
      <c r="F110" s="7" t="str">
        <f>IF(G110&lt;&gt;"","OB","")</f>
        <v>OB</v>
      </c>
      <c r="G110" s="8">
        <f>IF(Accounts!B33&lt;&gt;"",Accounts!B33,"")</f>
        <v>145600</v>
      </c>
      <c r="H110" s="7" t="str">
        <f>IF(I110&lt;&gt;"","OB","")</f>
        <v/>
      </c>
      <c r="I110" s="9" t="str">
        <f>IF(Accounts!C33&lt;&gt;"",Accounts!C33,"")</f>
        <v/>
      </c>
      <c r="K110" s="7" t="str">
        <f>IF(L110&lt;&gt;"","OB","")</f>
        <v>OB</v>
      </c>
      <c r="L110" s="8">
        <f>IF(Accounts!B34&lt;&gt;"",Accounts!B34,"")</f>
        <v>56900</v>
      </c>
      <c r="M110" s="7" t="str">
        <f>IF(N110&lt;&gt;"","OB","")</f>
        <v/>
      </c>
      <c r="N110" s="9" t="str">
        <f>IF(Accounts!C34&lt;&gt;"",Accounts!C34,"")</f>
        <v/>
      </c>
    </row>
    <row r="111" spans="1:14" x14ac:dyDescent="0.2">
      <c r="A111" s="10"/>
      <c r="B111" s="11"/>
      <c r="C111" s="10"/>
      <c r="D111" s="12"/>
      <c r="F111" s="10"/>
      <c r="G111" s="11"/>
      <c r="H111" s="10"/>
      <c r="I111" s="12"/>
      <c r="K111" s="10"/>
      <c r="L111" s="11"/>
      <c r="M111" s="10"/>
      <c r="N111" s="12"/>
    </row>
    <row r="112" spans="1:14" x14ac:dyDescent="0.2">
      <c r="A112" s="10"/>
      <c r="B112" s="11"/>
      <c r="C112" s="10"/>
      <c r="D112" s="12"/>
      <c r="F112" s="10"/>
      <c r="G112" s="11"/>
      <c r="H112" s="10"/>
      <c r="I112" s="12"/>
      <c r="K112" s="10"/>
      <c r="L112" s="11"/>
      <c r="M112" s="10"/>
      <c r="N112" s="12"/>
    </row>
    <row r="113" spans="1:14" x14ac:dyDescent="0.2">
      <c r="A113" s="10"/>
      <c r="B113" s="11"/>
      <c r="C113" s="10"/>
      <c r="D113" s="12"/>
      <c r="F113" s="10"/>
      <c r="G113" s="11"/>
      <c r="H113" s="10"/>
      <c r="I113" s="12"/>
      <c r="K113" s="10"/>
      <c r="L113" s="11"/>
      <c r="M113" s="10"/>
      <c r="N113" s="12"/>
    </row>
    <row r="114" spans="1:14" x14ac:dyDescent="0.2">
      <c r="A114" s="10"/>
      <c r="B114" s="11"/>
      <c r="C114" s="10"/>
      <c r="D114" s="12"/>
      <c r="F114" s="10"/>
      <c r="G114" s="11"/>
      <c r="H114" s="10"/>
      <c r="I114" s="12"/>
      <c r="K114" s="10"/>
      <c r="L114" s="11"/>
      <c r="M114" s="10"/>
      <c r="N114" s="12"/>
    </row>
    <row r="115" spans="1:14" x14ac:dyDescent="0.2">
      <c r="A115" s="10"/>
      <c r="B115" s="11"/>
      <c r="C115" s="10"/>
      <c r="D115" s="12"/>
      <c r="F115" s="10"/>
      <c r="G115" s="11"/>
      <c r="H115" s="10"/>
      <c r="I115" s="12"/>
      <c r="K115" s="10"/>
      <c r="L115" s="11"/>
      <c r="M115" s="10"/>
      <c r="N115" s="12"/>
    </row>
    <row r="116" spans="1:14" x14ac:dyDescent="0.2">
      <c r="A116" s="10"/>
      <c r="B116" s="11"/>
      <c r="C116" s="10"/>
      <c r="D116" s="12"/>
      <c r="F116" s="10"/>
      <c r="G116" s="11"/>
      <c r="H116" s="10"/>
      <c r="I116" s="12"/>
      <c r="K116" s="10"/>
      <c r="L116" s="11"/>
      <c r="M116" s="10"/>
      <c r="N116" s="12"/>
    </row>
    <row r="117" spans="1:14" x14ac:dyDescent="0.2">
      <c r="A117" s="10"/>
      <c r="B117" s="11"/>
      <c r="C117" s="10"/>
      <c r="D117" s="12"/>
      <c r="F117" s="10"/>
      <c r="G117" s="11"/>
      <c r="H117" s="10"/>
      <c r="I117" s="12"/>
      <c r="K117" s="10"/>
      <c r="L117" s="11"/>
      <c r="M117" s="10"/>
      <c r="N117" s="12"/>
    </row>
    <row r="118" spans="1:14" x14ac:dyDescent="0.2">
      <c r="A118" s="10"/>
      <c r="B118" s="11"/>
      <c r="C118" s="10"/>
      <c r="D118" s="12"/>
      <c r="F118" s="10"/>
      <c r="G118" s="11"/>
      <c r="H118" s="10"/>
      <c r="I118" s="12"/>
      <c r="K118" s="10"/>
      <c r="L118" s="11"/>
      <c r="M118" s="10"/>
      <c r="N118" s="12"/>
    </row>
    <row r="119" spans="1:14" x14ac:dyDescent="0.2">
      <c r="A119" s="10"/>
      <c r="B119" s="11"/>
      <c r="C119" s="10"/>
      <c r="D119" s="12"/>
      <c r="F119" s="10"/>
      <c r="G119" s="11"/>
      <c r="H119" s="10"/>
      <c r="I119" s="12"/>
      <c r="K119" s="10"/>
      <c r="L119" s="11"/>
      <c r="M119" s="10"/>
      <c r="N119" s="12"/>
    </row>
    <row r="120" spans="1:14" x14ac:dyDescent="0.2">
      <c r="A120" s="10"/>
      <c r="B120" s="11"/>
      <c r="C120" s="10"/>
      <c r="D120" s="12"/>
      <c r="F120" s="10"/>
      <c r="G120" s="11"/>
      <c r="H120" s="10"/>
      <c r="I120" s="12"/>
      <c r="K120" s="10"/>
      <c r="L120" s="11"/>
      <c r="M120" s="10"/>
      <c r="N120" s="12"/>
    </row>
    <row r="121" spans="1:14" ht="12.75" customHeight="1" x14ac:dyDescent="0.2">
      <c r="B121" s="13"/>
      <c r="D121" s="14"/>
      <c r="G121" s="13"/>
      <c r="I121" s="14"/>
      <c r="L121" s="13"/>
      <c r="N121" s="14"/>
    </row>
    <row r="122" spans="1:14" ht="13.5" thickBot="1" x14ac:dyDescent="0.25">
      <c r="A122" s="18"/>
      <c r="B122" s="19"/>
      <c r="C122" s="18"/>
      <c r="D122" s="20"/>
      <c r="F122" s="18"/>
      <c r="G122" s="19"/>
      <c r="H122" s="18"/>
      <c r="I122" s="20"/>
      <c r="K122" s="18"/>
      <c r="L122" s="19"/>
      <c r="M122" s="18"/>
      <c r="N122" s="20"/>
    </row>
    <row r="123" spans="1:14" ht="13.5" thickTop="1" x14ac:dyDescent="0.2"/>
    <row r="124" spans="1:14" ht="27.95" customHeight="1" thickBot="1" x14ac:dyDescent="0.25">
      <c r="A124" s="38" t="str">
        <f>IF(Accounts!A35&lt;&gt;"",Accounts!A35,"")</f>
        <v xml:space="preserve">Deductions obtained </v>
      </c>
      <c r="B124" s="38"/>
      <c r="C124" s="38"/>
      <c r="D124" s="38"/>
      <c r="F124" s="38" t="str">
        <f>IF(Accounts!A36&lt;&gt;"",Accounts!A36,"")</f>
        <v>Deductions granted</v>
      </c>
      <c r="G124" s="38"/>
      <c r="H124" s="38"/>
      <c r="I124" s="38"/>
      <c r="K124" s="38" t="str">
        <f>IF(Accounts!A37&lt;&gt;"",Accounts!A37,"")</f>
        <v>Self-service sales</v>
      </c>
      <c r="L124" s="38"/>
      <c r="M124" s="38"/>
      <c r="N124" s="38"/>
    </row>
    <row r="125" spans="1:14" ht="25.5" x14ac:dyDescent="0.2">
      <c r="A125" s="7" t="str">
        <f>IF(B125&lt;&gt;"","OB","")</f>
        <v/>
      </c>
      <c r="B125" s="8" t="str">
        <f>IF(Accounts!B35&lt;&gt;"",Accounts!B35,"")</f>
        <v/>
      </c>
      <c r="C125" s="7" t="str">
        <f>IF(D125&lt;&gt;"","OB","")</f>
        <v>OB</v>
      </c>
      <c r="D125" s="9">
        <f>IF(Accounts!C35&lt;&gt;"",Accounts!C35,"")</f>
        <v>4690</v>
      </c>
      <c r="F125" s="7" t="str">
        <f>IF(G125&lt;&gt;"","OB","")</f>
        <v>OB</v>
      </c>
      <c r="G125" s="8">
        <f>IF(Accounts!B36&lt;&gt;"",Accounts!B36,"")</f>
        <v>2345</v>
      </c>
      <c r="H125" s="7" t="str">
        <f>IF(I125&lt;&gt;"","OB","")</f>
        <v/>
      </c>
      <c r="I125" s="9"/>
      <c r="K125" s="7" t="str">
        <f>IF(L125&lt;&gt;"","OB","")</f>
        <v/>
      </c>
      <c r="L125" s="8" t="str">
        <f>IF(Accounts!B37&lt;&gt;"",Accounts!B37,"")</f>
        <v/>
      </c>
      <c r="M125" s="7" t="str">
        <f>IF(N125&lt;&gt;"","OB","")</f>
        <v>OB</v>
      </c>
      <c r="N125" s="9">
        <f>IF(Accounts!C37&lt;&gt;"",Accounts!C37,"")</f>
        <v>3450</v>
      </c>
    </row>
    <row r="126" spans="1:14" x14ac:dyDescent="0.2">
      <c r="A126" s="10"/>
      <c r="B126" s="11"/>
      <c r="C126" s="10"/>
      <c r="D126" s="12"/>
      <c r="F126" s="10"/>
      <c r="G126" s="11"/>
      <c r="H126" s="10"/>
      <c r="I126" s="12"/>
      <c r="K126" s="10"/>
      <c r="L126" s="11"/>
      <c r="M126" s="10"/>
      <c r="N126" s="12"/>
    </row>
    <row r="127" spans="1:14" x14ac:dyDescent="0.2">
      <c r="A127" s="10"/>
      <c r="B127" s="11"/>
      <c r="C127" s="10"/>
      <c r="D127" s="12"/>
      <c r="F127" s="10"/>
      <c r="G127" s="11"/>
      <c r="H127" s="10"/>
      <c r="I127" s="12"/>
      <c r="K127" s="10"/>
      <c r="L127" s="11"/>
      <c r="M127" s="10"/>
      <c r="N127" s="12"/>
    </row>
    <row r="128" spans="1:14" x14ac:dyDescent="0.2">
      <c r="A128" s="10"/>
      <c r="B128" s="11"/>
      <c r="C128" s="10"/>
      <c r="D128" s="12"/>
      <c r="F128" s="10"/>
      <c r="G128" s="11"/>
      <c r="H128" s="10"/>
      <c r="I128" s="12"/>
      <c r="K128" s="10"/>
      <c r="L128" s="11"/>
      <c r="M128" s="10"/>
      <c r="N128" s="12"/>
    </row>
    <row r="129" spans="1:14" x14ac:dyDescent="0.2">
      <c r="A129" s="10"/>
      <c r="B129" s="11"/>
      <c r="C129" s="10"/>
      <c r="D129" s="12"/>
      <c r="F129" s="10"/>
      <c r="G129" s="11"/>
      <c r="H129" s="10"/>
      <c r="I129" s="12"/>
      <c r="K129" s="10"/>
      <c r="L129" s="11"/>
      <c r="M129" s="10"/>
      <c r="N129" s="12"/>
    </row>
    <row r="130" spans="1:14" ht="12.75" customHeight="1" x14ac:dyDescent="0.2">
      <c r="B130" s="13"/>
      <c r="D130" s="14"/>
      <c r="G130" s="13"/>
      <c r="I130" s="14"/>
      <c r="L130" s="13"/>
      <c r="N130" s="14"/>
    </row>
    <row r="131" spans="1:14" ht="13.5" thickBot="1" x14ac:dyDescent="0.25">
      <c r="A131" s="18"/>
      <c r="B131" s="19"/>
      <c r="C131" s="18"/>
      <c r="D131" s="20"/>
      <c r="F131" s="18"/>
      <c r="G131" s="19"/>
      <c r="H131" s="18"/>
      <c r="I131" s="20"/>
      <c r="K131" s="18"/>
      <c r="L131" s="19"/>
      <c r="M131" s="18"/>
      <c r="N131" s="20"/>
    </row>
    <row r="132" spans="1:14" ht="13.5" thickTop="1" x14ac:dyDescent="0.2"/>
    <row r="133" spans="1:14" ht="27.95" customHeight="1" thickBot="1" x14ac:dyDescent="0.25">
      <c r="A133" s="38" t="str">
        <f>IF(Accounts!A38&lt;&gt;"",Accounts!A38,"")</f>
        <v>credit, debit card fees, selling expenses</v>
      </c>
      <c r="B133" s="38"/>
      <c r="C133" s="38"/>
      <c r="D133" s="38"/>
      <c r="F133" s="38" t="str">
        <f>IF(Accounts!A39&lt;&gt;"",Accounts!A39,"")</f>
        <v>Salaries &amp; social charges</v>
      </c>
      <c r="G133" s="38"/>
      <c r="H133" s="38"/>
      <c r="I133" s="38"/>
      <c r="K133" s="38" t="str">
        <f>IF(Accounts!A40&lt;&gt;"",Accounts!A40,"")</f>
        <v>Rent</v>
      </c>
      <c r="L133" s="38"/>
      <c r="M133" s="38"/>
      <c r="N133" s="38"/>
    </row>
    <row r="134" spans="1:14" ht="25.5" x14ac:dyDescent="0.2">
      <c r="A134" s="7" t="str">
        <f>IF(B134&lt;&gt;"","OB","")</f>
        <v>OB</v>
      </c>
      <c r="B134" s="8">
        <f>IF(Accounts!B38&lt;&gt;"",Accounts!B38,"")</f>
        <v>5090</v>
      </c>
      <c r="C134" s="7" t="str">
        <f>IF(D134&lt;&gt;"","OB","")</f>
        <v/>
      </c>
      <c r="D134" s="9" t="str">
        <f>IF(Accounts!C38&lt;&gt;"",Accounts!C38,"")</f>
        <v/>
      </c>
      <c r="F134" s="7" t="str">
        <f>IF(G134&lt;&gt;"","OB","")</f>
        <v>OB</v>
      </c>
      <c r="G134" s="8">
        <f>IF(Accounts!B39&lt;&gt;"",Accounts!B39,"")</f>
        <v>167000</v>
      </c>
      <c r="H134" s="7" t="str">
        <f>IF(I134&lt;&gt;"","OB","")</f>
        <v/>
      </c>
      <c r="I134" s="9" t="str">
        <f>IF(Accounts!C39&lt;&gt;"",Accounts!C39,"")</f>
        <v/>
      </c>
      <c r="K134" s="7" t="str">
        <f>IF(L134&lt;&gt;"","OB","")</f>
        <v>OB</v>
      </c>
      <c r="L134" s="8">
        <f>IF(Accounts!B40&lt;&gt;"",Accounts!B40,"")</f>
        <v>54000</v>
      </c>
      <c r="M134" s="7" t="str">
        <f>IF(N134&lt;&gt;"","OB","")</f>
        <v/>
      </c>
      <c r="N134" s="9" t="str">
        <f>IF(Accounts!C40&lt;&gt;"",Accounts!C40,"")</f>
        <v/>
      </c>
    </row>
    <row r="135" spans="1:14" x14ac:dyDescent="0.2">
      <c r="A135" s="10"/>
      <c r="B135" s="11"/>
      <c r="C135" s="10"/>
      <c r="D135" s="12"/>
      <c r="F135" s="10"/>
      <c r="G135" s="11"/>
      <c r="H135" s="10"/>
      <c r="I135" s="12"/>
      <c r="K135" s="10"/>
      <c r="L135" s="11"/>
      <c r="M135" s="10"/>
      <c r="N135" s="12"/>
    </row>
    <row r="136" spans="1:14" x14ac:dyDescent="0.2">
      <c r="A136" s="10"/>
      <c r="B136" s="11"/>
      <c r="C136" s="10"/>
      <c r="D136" s="12"/>
      <c r="F136" s="10"/>
      <c r="G136" s="11"/>
      <c r="H136" s="10"/>
      <c r="I136" s="12"/>
      <c r="K136" s="10"/>
      <c r="L136" s="11"/>
      <c r="M136" s="10"/>
      <c r="N136" s="12"/>
    </row>
    <row r="137" spans="1:14" x14ac:dyDescent="0.2">
      <c r="A137" s="10"/>
      <c r="B137" s="11"/>
      <c r="C137" s="10"/>
      <c r="D137" s="12"/>
      <c r="F137" s="10"/>
      <c r="G137" s="11"/>
      <c r="H137" s="10"/>
      <c r="I137" s="12"/>
      <c r="K137" s="10"/>
      <c r="L137" s="11"/>
      <c r="M137" s="10"/>
      <c r="N137" s="12"/>
    </row>
    <row r="138" spans="1:14" x14ac:dyDescent="0.2">
      <c r="A138" s="10"/>
      <c r="B138" s="11"/>
      <c r="C138" s="10"/>
      <c r="D138" s="12"/>
      <c r="F138" s="10"/>
      <c r="G138" s="11"/>
      <c r="H138" s="10"/>
      <c r="I138" s="12"/>
      <c r="K138" s="10"/>
      <c r="L138" s="11"/>
      <c r="M138" s="10"/>
      <c r="N138" s="12"/>
    </row>
    <row r="139" spans="1:14" ht="12.75" customHeight="1" x14ac:dyDescent="0.2">
      <c r="B139" s="13"/>
      <c r="D139" s="14"/>
      <c r="G139" s="13"/>
      <c r="I139" s="14"/>
      <c r="L139" s="13"/>
      <c r="N139" s="14"/>
    </row>
    <row r="140" spans="1:14" ht="13.5" thickBot="1" x14ac:dyDescent="0.25">
      <c r="A140" s="18"/>
      <c r="B140" s="19"/>
      <c r="C140" s="18"/>
      <c r="D140" s="20"/>
      <c r="F140" s="18"/>
      <c r="G140" s="19"/>
      <c r="H140" s="18"/>
      <c r="I140" s="20"/>
      <c r="K140" s="18"/>
      <c r="L140" s="19"/>
      <c r="M140" s="18"/>
      <c r="N140" s="20"/>
    </row>
    <row r="141" spans="1:14" ht="13.5" thickTop="1" x14ac:dyDescent="0.2"/>
    <row r="142" spans="1:14" ht="27.95" customHeight="1" thickBot="1" x14ac:dyDescent="0.25">
      <c r="A142" s="38" t="str">
        <f>IF(Accounts!A41&lt;&gt;"",Accounts!A41,"")</f>
        <v/>
      </c>
      <c r="B142" s="38"/>
      <c r="C142" s="38"/>
      <c r="D142" s="38"/>
      <c r="F142" s="38" t="str">
        <f>IF(Accounts!A42&lt;&gt;"",Accounts!A42,"")</f>
        <v>Insurance</v>
      </c>
      <c r="G142" s="38"/>
      <c r="H142" s="38"/>
      <c r="I142" s="38"/>
      <c r="K142" s="38" t="str">
        <f>IF(Accounts!A43&lt;&gt;"",Accounts!A43,"")</f>
        <v>Cost and maintenant of delivery vehicles</v>
      </c>
      <c r="L142" s="38"/>
      <c r="M142" s="38"/>
      <c r="N142" s="38"/>
    </row>
    <row r="143" spans="1:14" ht="25.5" x14ac:dyDescent="0.2">
      <c r="A143" s="7" t="str">
        <f>IF(B143&lt;&gt;"","OB","")</f>
        <v/>
      </c>
      <c r="B143" s="8" t="str">
        <f>IF(Accounts!B41&lt;&gt;"",Accounts!B41,"")</f>
        <v/>
      </c>
      <c r="C143" s="7" t="str">
        <f>IF(D143&lt;&gt;"","OB","")</f>
        <v/>
      </c>
      <c r="D143" s="9" t="str">
        <f>IF(Accounts!C41&lt;&gt;"",Accounts!C41,"")</f>
        <v/>
      </c>
      <c r="F143" s="7" t="str">
        <f>IF(G143&lt;&gt;"","OB","")</f>
        <v>OB</v>
      </c>
      <c r="G143" s="8">
        <f>IF(Accounts!B42&lt;&gt;"",Accounts!B42,"")</f>
        <v>3400</v>
      </c>
      <c r="H143" s="7" t="str">
        <f>IF(I143&lt;&gt;"","OB","")</f>
        <v/>
      </c>
      <c r="I143" s="9" t="str">
        <f>IF(Accounts!C42&lt;&gt;"",Accounts!C42,"")</f>
        <v/>
      </c>
      <c r="K143" s="7" t="str">
        <f>IF(L143&lt;&gt;"","OB","")</f>
        <v>OB</v>
      </c>
      <c r="L143" s="8">
        <f>IF(Accounts!B43&lt;&gt;"",Accounts!B43,"")</f>
        <v>4510</v>
      </c>
      <c r="M143" s="7" t="str">
        <f>IF(N143&lt;&gt;"","OB","")</f>
        <v/>
      </c>
      <c r="N143" s="9" t="str">
        <f>IF(Accounts!C43&lt;&gt;"",Accounts!C43,"")</f>
        <v/>
      </c>
    </row>
    <row r="144" spans="1:14" x14ac:dyDescent="0.2">
      <c r="A144" s="10"/>
      <c r="B144" s="11"/>
      <c r="C144" s="10"/>
      <c r="D144" s="12"/>
      <c r="F144" s="10"/>
      <c r="G144" s="11"/>
      <c r="H144" s="10"/>
      <c r="I144" s="12"/>
      <c r="K144" s="10"/>
      <c r="L144" s="11"/>
      <c r="M144" s="10"/>
      <c r="N144" s="12"/>
    </row>
    <row r="145" spans="1:14" x14ac:dyDescent="0.2">
      <c r="A145" s="10"/>
      <c r="B145" s="11"/>
      <c r="C145" s="10"/>
      <c r="D145" s="12"/>
      <c r="F145" s="10"/>
      <c r="G145" s="11"/>
      <c r="H145" s="10"/>
      <c r="I145" s="12"/>
      <c r="K145" s="10"/>
      <c r="L145" s="11"/>
      <c r="M145" s="10"/>
      <c r="N145" s="12"/>
    </row>
    <row r="146" spans="1:14" x14ac:dyDescent="0.2">
      <c r="A146" s="10"/>
      <c r="B146" s="11"/>
      <c r="C146" s="10"/>
      <c r="D146" s="12"/>
      <c r="F146" s="10"/>
      <c r="G146" s="11"/>
      <c r="H146" s="10"/>
      <c r="I146" s="12"/>
      <c r="K146" s="10"/>
      <c r="L146" s="11"/>
      <c r="M146" s="10"/>
      <c r="N146" s="12"/>
    </row>
    <row r="147" spans="1:14" x14ac:dyDescent="0.2">
      <c r="A147" s="10"/>
      <c r="B147" s="11"/>
      <c r="C147" s="10"/>
      <c r="D147" s="12"/>
      <c r="F147" s="10"/>
      <c r="G147" s="11"/>
      <c r="H147" s="10"/>
      <c r="I147" s="12"/>
      <c r="K147" s="10"/>
      <c r="L147" s="11"/>
      <c r="M147" s="10"/>
      <c r="N147" s="12"/>
    </row>
    <row r="148" spans="1:14" ht="12.75" customHeight="1" x14ac:dyDescent="0.2">
      <c r="B148" s="13"/>
      <c r="D148" s="14"/>
      <c r="G148" s="13"/>
      <c r="I148" s="14"/>
      <c r="L148" s="13"/>
      <c r="N148" s="14"/>
    </row>
    <row r="149" spans="1:14" ht="13.5" thickBot="1" x14ac:dyDescent="0.25">
      <c r="A149" s="18"/>
      <c r="B149" s="19"/>
      <c r="C149" s="18"/>
      <c r="D149" s="20"/>
      <c r="F149" s="18"/>
      <c r="G149" s="19"/>
      <c r="H149" s="18"/>
      <c r="I149" s="20"/>
      <c r="K149" s="18"/>
      <c r="L149" s="19"/>
      <c r="M149" s="18"/>
      <c r="N149" s="20"/>
    </row>
    <row r="150" spans="1:14" ht="13.5" thickTop="1" x14ac:dyDescent="0.2"/>
    <row r="151" spans="1:14" ht="27.95" customHeight="1" thickBot="1" x14ac:dyDescent="0.25">
      <c r="A151" s="38" t="str">
        <f>IF(Accounts!A44&lt;&gt;"",Accounts!A44,"")</f>
        <v>Financial expenses</v>
      </c>
      <c r="B151" s="38"/>
      <c r="C151" s="38"/>
      <c r="D151" s="38"/>
      <c r="F151" s="38" t="str">
        <f>IF(Accounts!A45&lt;&gt;"",Accounts!A45,"")</f>
        <v>Commercial building expenses &amp; maintenance</v>
      </c>
      <c r="G151" s="38"/>
      <c r="H151" s="38"/>
      <c r="I151" s="38"/>
      <c r="K151" s="38" t="str">
        <f>IF(Accounts!A46&lt;&gt;"",Accounts!A46,"")</f>
        <v>Other operating expenses</v>
      </c>
      <c r="L151" s="38"/>
      <c r="M151" s="38"/>
      <c r="N151" s="38"/>
    </row>
    <row r="152" spans="1:14" ht="25.5" x14ac:dyDescent="0.2">
      <c r="A152" s="7" t="str">
        <f>IF(B152&lt;&gt;"","OB","")</f>
        <v/>
      </c>
      <c r="B152" s="8" t="str">
        <f>IF(Accounts!B44&lt;&gt;"",Accounts!B44,"")</f>
        <v/>
      </c>
      <c r="C152" s="7" t="str">
        <f>IF(D152&lt;&gt;"","OB","")</f>
        <v/>
      </c>
      <c r="D152" s="9" t="str">
        <f>IF(Accounts!C44&lt;&gt;"",Accounts!C44,"")</f>
        <v/>
      </c>
      <c r="F152" s="7" t="str">
        <f>IF(G152&lt;&gt;"","OB","")</f>
        <v/>
      </c>
      <c r="G152" s="8" t="str">
        <f>IF(Accounts!B45&lt;&gt;"",Accounts!B45,"")</f>
        <v/>
      </c>
      <c r="H152" s="7" t="str">
        <f>IF(I152&lt;&gt;"","OB","")</f>
        <v/>
      </c>
      <c r="I152" s="9" t="str">
        <f>IF(Accounts!C45&lt;&gt;"",Accounts!C45,"")</f>
        <v/>
      </c>
      <c r="K152" s="7" t="str">
        <f>IF(L152&lt;&gt;"","OB","")</f>
        <v>OB</v>
      </c>
      <c r="L152" s="8">
        <f>IF(Accounts!B46&lt;&gt;"",Accounts!B46,"")</f>
        <v>45900</v>
      </c>
      <c r="M152" s="7" t="str">
        <f>IF(N152&lt;&gt;"","OB","")</f>
        <v/>
      </c>
      <c r="N152" s="9" t="str">
        <f>IF(Accounts!C46&lt;&gt;"",Accounts!C46,"")</f>
        <v/>
      </c>
    </row>
    <row r="153" spans="1:14" x14ac:dyDescent="0.2">
      <c r="A153" s="10"/>
      <c r="B153" s="11"/>
      <c r="C153" s="10"/>
      <c r="D153" s="12"/>
      <c r="F153" s="10"/>
      <c r="G153" s="11"/>
      <c r="H153" s="10"/>
      <c r="I153" s="12"/>
      <c r="K153" s="10"/>
      <c r="L153" s="11"/>
      <c r="M153" s="10"/>
      <c r="N153" s="12"/>
    </row>
    <row r="154" spans="1:14" x14ac:dyDescent="0.2">
      <c r="A154" s="10"/>
      <c r="B154" s="11"/>
      <c r="C154" s="10"/>
      <c r="D154" s="12"/>
      <c r="F154" s="10"/>
      <c r="G154" s="11"/>
      <c r="H154" s="10"/>
      <c r="I154" s="12"/>
      <c r="K154" s="10"/>
      <c r="L154" s="11"/>
      <c r="M154" s="10"/>
      <c r="N154" s="12"/>
    </row>
    <row r="155" spans="1:14" x14ac:dyDescent="0.2">
      <c r="A155" s="10"/>
      <c r="B155" s="11"/>
      <c r="C155" s="10"/>
      <c r="D155" s="12"/>
      <c r="F155" s="10"/>
      <c r="G155" s="11"/>
      <c r="H155" s="10"/>
      <c r="I155" s="12"/>
      <c r="K155" s="10"/>
      <c r="L155" s="11"/>
      <c r="M155" s="10"/>
      <c r="N155" s="12"/>
    </row>
    <row r="156" spans="1:14" x14ac:dyDescent="0.2">
      <c r="A156" s="10"/>
      <c r="B156" s="11"/>
      <c r="C156" s="10"/>
      <c r="D156" s="12"/>
      <c r="F156" s="10"/>
      <c r="G156" s="11"/>
      <c r="H156" s="10"/>
      <c r="I156" s="12"/>
      <c r="K156" s="10"/>
      <c r="L156" s="11"/>
      <c r="M156" s="10"/>
      <c r="N156" s="12"/>
    </row>
    <row r="157" spans="1:14" ht="12.75" customHeight="1" x14ac:dyDescent="0.2">
      <c r="B157" s="13"/>
      <c r="D157" s="14"/>
      <c r="G157" s="13"/>
      <c r="I157" s="14"/>
      <c r="L157" s="13"/>
      <c r="N157" s="14"/>
    </row>
    <row r="158" spans="1:14" ht="13.5" thickBot="1" x14ac:dyDescent="0.25">
      <c r="A158" s="18"/>
      <c r="B158" s="19"/>
      <c r="C158" s="18"/>
      <c r="D158" s="20"/>
      <c r="F158" s="18"/>
      <c r="G158" s="19"/>
      <c r="H158" s="18"/>
      <c r="I158" s="20"/>
      <c r="K158" s="18"/>
      <c r="L158" s="19"/>
      <c r="M158" s="18"/>
      <c r="N158" s="20"/>
    </row>
    <row r="159" spans="1:14" ht="13.5" thickTop="1" x14ac:dyDescent="0.2"/>
    <row r="160" spans="1:14" ht="27.95" customHeight="1" thickBot="1" x14ac:dyDescent="0.25">
      <c r="A160" s="38" t="str">
        <f>IF(Accounts!A48&lt;&gt;"",Accounts!A48,"")</f>
        <v>Exceptional income and expense</v>
      </c>
      <c r="B160" s="38"/>
      <c r="C160" s="38"/>
      <c r="D160" s="38"/>
      <c r="F160" s="38" t="str">
        <f>IF(Accounts!A49&lt;&gt;"",Accounts!A49,"")</f>
        <v/>
      </c>
      <c r="G160" s="38"/>
      <c r="H160" s="38"/>
      <c r="I160" s="38"/>
      <c r="K160" s="38" t="e">
        <f>IF(Accounts!#REF!&lt;&gt;"",Accounts!#REF!,"")</f>
        <v>#REF!</v>
      </c>
      <c r="L160" s="38"/>
      <c r="M160" s="38"/>
      <c r="N160" s="38"/>
    </row>
    <row r="161" spans="1:14" x14ac:dyDescent="0.2">
      <c r="A161" s="7" t="str">
        <f>IF(B161&lt;&gt;"","OB","")</f>
        <v/>
      </c>
      <c r="B161" s="8" t="str">
        <f>IF(Accounts!B48&lt;&gt;"",Accounts!B48,"")</f>
        <v/>
      </c>
      <c r="C161" s="7" t="str">
        <f>IF(D161&lt;&gt;"","OB","")</f>
        <v/>
      </c>
      <c r="D161" s="9" t="str">
        <f>IF(Accounts!C48&lt;&gt;"",Accounts!C48,"")</f>
        <v/>
      </c>
      <c r="F161" s="7" t="str">
        <f>IF(G161&lt;&gt;"","OB","")</f>
        <v/>
      </c>
      <c r="G161" s="8" t="str">
        <f>IF(Accounts!B49&lt;&gt;"",Accounts!B49,"")</f>
        <v/>
      </c>
      <c r="H161" s="7" t="str">
        <f>IF(I161&lt;&gt;"","OB","")</f>
        <v/>
      </c>
      <c r="I161" s="9" t="str">
        <f>IF(Accounts!C49&lt;&gt;"",Accounts!C49,"")</f>
        <v/>
      </c>
      <c r="K161" s="7" t="e">
        <f>IF(L161&lt;&gt;"","OB","")</f>
        <v>#REF!</v>
      </c>
      <c r="L161" s="8" t="e">
        <f>IF(Accounts!#REF!&lt;&gt;"",Accounts!#REF!,"")</f>
        <v>#REF!</v>
      </c>
      <c r="M161" s="7" t="e">
        <f>IF(N161&lt;&gt;"","OB","")</f>
        <v>#REF!</v>
      </c>
      <c r="N161" s="9" t="e">
        <f>IF(Accounts!#REF!&lt;&gt;"",Accounts!#REF!,"")</f>
        <v>#REF!</v>
      </c>
    </row>
    <row r="162" spans="1:14" x14ac:dyDescent="0.2">
      <c r="A162" s="10"/>
      <c r="B162" s="11"/>
      <c r="C162" s="10"/>
      <c r="D162" s="12"/>
      <c r="F162" s="10"/>
      <c r="G162" s="11"/>
      <c r="H162" s="10"/>
      <c r="I162" s="12"/>
      <c r="K162" s="10"/>
      <c r="L162" s="11"/>
      <c r="M162" s="10"/>
      <c r="N162" s="12"/>
    </row>
    <row r="163" spans="1:14" x14ac:dyDescent="0.2">
      <c r="A163" s="10"/>
      <c r="B163" s="11"/>
      <c r="C163" s="10"/>
      <c r="D163" s="12"/>
      <c r="F163" s="10"/>
      <c r="G163" s="11"/>
      <c r="H163" s="10"/>
      <c r="I163" s="12"/>
      <c r="K163" s="10"/>
      <c r="L163" s="11"/>
      <c r="M163" s="10"/>
      <c r="N163" s="12"/>
    </row>
    <row r="164" spans="1:14" x14ac:dyDescent="0.2">
      <c r="A164" s="10"/>
      <c r="B164" s="11"/>
      <c r="C164" s="10"/>
      <c r="D164" s="12"/>
      <c r="F164" s="10"/>
      <c r="G164" s="11"/>
      <c r="H164" s="10"/>
      <c r="I164" s="12"/>
      <c r="K164" s="10"/>
      <c r="L164" s="11"/>
      <c r="M164" s="10"/>
      <c r="N164" s="12"/>
    </row>
    <row r="165" spans="1:14" x14ac:dyDescent="0.2">
      <c r="A165" s="10"/>
      <c r="B165" s="11"/>
      <c r="C165" s="10"/>
      <c r="D165" s="12"/>
      <c r="F165" s="10"/>
      <c r="G165" s="11"/>
      <c r="H165" s="10"/>
      <c r="I165" s="12"/>
      <c r="K165" s="10"/>
      <c r="L165" s="11"/>
      <c r="M165" s="10"/>
      <c r="N165" s="12"/>
    </row>
    <row r="166" spans="1:14" ht="12.75" customHeight="1" x14ac:dyDescent="0.2">
      <c r="B166" s="13"/>
      <c r="D166" s="14"/>
      <c r="G166" s="13"/>
      <c r="I166" s="14"/>
      <c r="L166" s="13"/>
      <c r="N166" s="14"/>
    </row>
    <row r="167" spans="1:14" ht="13.5" thickBot="1" x14ac:dyDescent="0.25">
      <c r="A167" s="18"/>
      <c r="B167" s="19"/>
      <c r="C167" s="18"/>
      <c r="D167" s="20"/>
      <c r="F167" s="18"/>
      <c r="G167" s="19"/>
      <c r="H167" s="18"/>
      <c r="I167" s="20"/>
      <c r="K167" s="18"/>
      <c r="L167" s="19"/>
      <c r="M167" s="18"/>
      <c r="N167" s="20"/>
    </row>
    <row r="168" spans="1:14" ht="13.5" thickTop="1" x14ac:dyDescent="0.2"/>
    <row r="169" spans="1:14" ht="27.95" customHeight="1" thickBot="1" x14ac:dyDescent="0.25">
      <c r="A169" s="38" t="e">
        <f>IF(Accounts!#REF!&lt;&gt;"",Accounts!#REF!,"")</f>
        <v>#REF!</v>
      </c>
      <c r="B169" s="38"/>
      <c r="C169" s="38"/>
      <c r="D169" s="38"/>
      <c r="F169" s="38" t="e">
        <f>IF(Accounts!#REF!&lt;&gt;"",Accounts!#REF!,"")</f>
        <v>#REF!</v>
      </c>
      <c r="G169" s="38"/>
      <c r="H169" s="38"/>
      <c r="I169" s="38"/>
      <c r="K169" s="38" t="e">
        <f>IF(Accounts!#REF!&lt;&gt;"",Accounts!#REF!,"")</f>
        <v>#REF!</v>
      </c>
      <c r="L169" s="38"/>
      <c r="M169" s="38"/>
      <c r="N169" s="38"/>
    </row>
    <row r="170" spans="1:14" x14ac:dyDescent="0.2">
      <c r="A170" s="7" t="e">
        <f>IF(B170&lt;&gt;"","OB","")</f>
        <v>#REF!</v>
      </c>
      <c r="B170" s="8" t="e">
        <f>IF(Accounts!#REF!&lt;&gt;"",Accounts!#REF!,"")</f>
        <v>#REF!</v>
      </c>
      <c r="C170" s="7" t="e">
        <f>IF(D170&lt;&gt;"","OB","")</f>
        <v>#REF!</v>
      </c>
      <c r="D170" s="9" t="e">
        <f>IF(Accounts!#REF!&lt;&gt;"",Accounts!#REF!,"")</f>
        <v>#REF!</v>
      </c>
      <c r="F170" s="7" t="e">
        <f>IF(G170&lt;&gt;"","OB","")</f>
        <v>#REF!</v>
      </c>
      <c r="G170" s="8" t="e">
        <f>IF(Accounts!#REF!&lt;&gt;"",Accounts!#REF!,"")</f>
        <v>#REF!</v>
      </c>
      <c r="H170" s="7" t="e">
        <f>IF(I170&lt;&gt;"","OB","")</f>
        <v>#REF!</v>
      </c>
      <c r="I170" s="9" t="e">
        <f>IF(Accounts!#REF!&lt;&gt;"",Accounts!#REF!,"")</f>
        <v>#REF!</v>
      </c>
      <c r="K170" s="7" t="e">
        <f>IF(L170&lt;&gt;"","OB","")</f>
        <v>#REF!</v>
      </c>
      <c r="L170" s="8" t="e">
        <f>IF(Accounts!#REF!&lt;&gt;"",Accounts!#REF!,"")</f>
        <v>#REF!</v>
      </c>
      <c r="M170" s="7" t="e">
        <f>IF(N170&lt;&gt;"","OB","")</f>
        <v>#REF!</v>
      </c>
      <c r="N170" s="9" t="e">
        <f>IF(Accounts!#REF!&lt;&gt;"",Accounts!#REF!,"")</f>
        <v>#REF!</v>
      </c>
    </row>
    <row r="171" spans="1:14" x14ac:dyDescent="0.2">
      <c r="A171" s="10"/>
      <c r="B171" s="11"/>
      <c r="C171" s="10"/>
      <c r="D171" s="12"/>
      <c r="F171" s="10"/>
      <c r="G171" s="11"/>
      <c r="H171" s="10"/>
      <c r="I171" s="12"/>
      <c r="K171" s="10"/>
      <c r="L171" s="11"/>
      <c r="M171" s="10"/>
      <c r="N171" s="12"/>
    </row>
    <row r="172" spans="1:14" x14ac:dyDescent="0.2">
      <c r="A172" s="6" t="e">
        <f>IF(B172&lt;&gt;"","EB","")</f>
        <v>#REF!</v>
      </c>
      <c r="B172" s="13" t="e">
        <f>IF(SUM(D170:D171)&gt;SUM(B170:B171),SUM(D170:D171)-SUM(B170:B171),"")</f>
        <v>#REF!</v>
      </c>
      <c r="C172" s="6" t="e">
        <f>IF(D172&lt;&gt;"","EB","")</f>
        <v>#REF!</v>
      </c>
      <c r="D172" s="14" t="e">
        <f>IF(SUM(B170:B171)&gt;SUM(D170:D171),SUM(B170:B171)-SUM(D170:D171),"")</f>
        <v>#REF!</v>
      </c>
      <c r="F172" s="6" t="e">
        <f>IF(G172&lt;&gt;"","EB","")</f>
        <v>#REF!</v>
      </c>
      <c r="G172" s="13" t="e">
        <f>IF(SUM(I170:I171)&gt;SUM(G170:G171),SUM(I170:I171)-SUM(G170:G171),"")</f>
        <v>#REF!</v>
      </c>
      <c r="H172" s="6" t="e">
        <f>IF(I172&lt;&gt;"","EB","")</f>
        <v>#REF!</v>
      </c>
      <c r="I172" s="14" t="e">
        <f>IF(SUM(G170:G171)&gt;SUM(I170:I171),SUM(G170:G171)-SUM(I170:I171),"")</f>
        <v>#REF!</v>
      </c>
      <c r="K172" s="6" t="e">
        <f>IF(L172&lt;&gt;"","EB","")</f>
        <v>#REF!</v>
      </c>
      <c r="L172" s="13" t="e">
        <f>IF(SUM(N170:N171)&gt;SUM(L170:L171),SUM(N170:N171)-SUM(L170:L171),"")</f>
        <v>#REF!</v>
      </c>
      <c r="M172" s="6" t="e">
        <f>IF(N172&lt;&gt;"","EB","")</f>
        <v>#REF!</v>
      </c>
      <c r="N172" s="14" t="e">
        <f>IF(SUM(L170:L171)&gt;SUM(N170:N171),SUM(L170:L171)-SUM(N170:N171),"")</f>
        <v>#REF!</v>
      </c>
    </row>
    <row r="173" spans="1:14" ht="13.5" thickBot="1" x14ac:dyDescent="0.25">
      <c r="A173" s="18"/>
      <c r="B173" s="19" t="e">
        <f>IF(A169&lt;&gt;"",SUM(B170:B172),"")</f>
        <v>#REF!</v>
      </c>
      <c r="C173" s="18"/>
      <c r="D173" s="20" t="e">
        <f>IF(A169&lt;&gt;"",SUM(D170:D172),"")</f>
        <v>#REF!</v>
      </c>
      <c r="F173" s="18"/>
      <c r="G173" s="19" t="e">
        <f>IF(F169&lt;&gt;"",SUM(G170:G172),"")</f>
        <v>#REF!</v>
      </c>
      <c r="H173" s="18"/>
      <c r="I173" s="20" t="e">
        <f>IF(F169&lt;&gt;"",SUM(I170:I172),"")</f>
        <v>#REF!</v>
      </c>
      <c r="K173" s="18"/>
      <c r="L173" s="19" t="e">
        <f>IF(K169&lt;&gt;"",SUM(L170:L172),"")</f>
        <v>#REF!</v>
      </c>
      <c r="M173" s="18"/>
      <c r="N173" s="20" t="e">
        <f>IF(K169&lt;&gt;"",SUM(N170:N172),"")</f>
        <v>#REF!</v>
      </c>
    </row>
    <row r="174" spans="1:14" ht="13.5" thickTop="1" x14ac:dyDescent="0.2"/>
  </sheetData>
  <mergeCells count="48">
    <mergeCell ref="A1:D1"/>
    <mergeCell ref="F1:I1"/>
    <mergeCell ref="K1:N1"/>
    <mergeCell ref="A20:D20"/>
    <mergeCell ref="F20:I20"/>
    <mergeCell ref="K20:N20"/>
    <mergeCell ref="A31:D31"/>
    <mergeCell ref="F31:I31"/>
    <mergeCell ref="K31:N31"/>
    <mergeCell ref="A44:D44"/>
    <mergeCell ref="F44:I44"/>
    <mergeCell ref="K44:N44"/>
    <mergeCell ref="A53:D53"/>
    <mergeCell ref="F53:I53"/>
    <mergeCell ref="K53:N53"/>
    <mergeCell ref="A62:D62"/>
    <mergeCell ref="F62:I62"/>
    <mergeCell ref="K62:N62"/>
    <mergeCell ref="A73:D73"/>
    <mergeCell ref="F73:I73"/>
    <mergeCell ref="K73:N73"/>
    <mergeCell ref="A87:D87"/>
    <mergeCell ref="F87:I87"/>
    <mergeCell ref="K87:N87"/>
    <mergeCell ref="A98:D98"/>
    <mergeCell ref="F98:I98"/>
    <mergeCell ref="K98:N98"/>
    <mergeCell ref="A109:D109"/>
    <mergeCell ref="F109:I109"/>
    <mergeCell ref="K109:N109"/>
    <mergeCell ref="A124:D124"/>
    <mergeCell ref="F124:I124"/>
    <mergeCell ref="K124:N124"/>
    <mergeCell ref="A133:D133"/>
    <mergeCell ref="F133:I133"/>
    <mergeCell ref="K133:N133"/>
    <mergeCell ref="A142:D142"/>
    <mergeCell ref="F142:I142"/>
    <mergeCell ref="K142:N142"/>
    <mergeCell ref="A151:D151"/>
    <mergeCell ref="F151:I151"/>
    <mergeCell ref="K151:N151"/>
    <mergeCell ref="A160:D160"/>
    <mergeCell ref="F160:I160"/>
    <mergeCell ref="K160:N160"/>
    <mergeCell ref="A169:D169"/>
    <mergeCell ref="F169:I169"/>
    <mergeCell ref="K169:N169"/>
  </mergeCell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0" orientation="portrait" r:id="rId1"/>
  <headerFooter alignWithMargins="0">
    <oddHeader>&amp;L&amp;F&amp;R&amp;A</oddHeader>
  </headerFooter>
  <rowBreaks count="2" manualBreakCount="2">
    <brk id="61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Accounts</vt:lpstr>
      <vt:lpstr>GL solutions</vt:lpstr>
      <vt:lpstr>Journal entries &amp; Calculations</vt:lpstr>
      <vt:lpstr>GL empty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Pontz Catherine</cp:lastModifiedBy>
  <cp:lastPrinted>2020-12-04T13:38:42Z</cp:lastPrinted>
  <dcterms:created xsi:type="dcterms:W3CDTF">2000-08-23T15:14:17Z</dcterms:created>
  <dcterms:modified xsi:type="dcterms:W3CDTF">2023-11-17T12:57:13Z</dcterms:modified>
</cp:coreProperties>
</file>